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封皮" sheetId="25" r:id="rId1"/>
    <sheet name="一般公共预算" sheetId="27" r:id="rId2"/>
    <sheet name="1区级收入" sheetId="19" r:id="rId3"/>
    <sheet name="2区级支出" sheetId="20" r:id="rId4"/>
    <sheet name="3支出功能明细" sheetId="28" r:id="rId5"/>
    <sheet name="4经济明细  " sheetId="37" r:id="rId6"/>
    <sheet name="政府性基金预算" sheetId="30" r:id="rId7"/>
    <sheet name="5区级收入" sheetId="23" r:id="rId8"/>
    <sheet name="6区级支出" sheetId="24" r:id="rId9"/>
    <sheet name="社会保险基金预算" sheetId="31" r:id="rId10"/>
    <sheet name="7区级收入" sheetId="33" r:id="rId11"/>
    <sheet name="8区级支出" sheetId="34" r:id="rId12"/>
    <sheet name="9结余" sheetId="35" r:id="rId13"/>
    <sheet name="国有资本经营预算" sheetId="32" r:id="rId14"/>
    <sheet name="10国有资本经营预算收入" sheetId="21" r:id="rId15"/>
    <sheet name="11国有资本经营预算支出" sheetId="22" r:id="rId16"/>
    <sheet name="12地方债 " sheetId="36" r:id="rId17"/>
  </sheets>
  <definedNames>
    <definedName name="_xlnm._FilterDatabase" localSheetId="4" hidden="1">'3支出功能明细'!$A$4:$AN$1313</definedName>
    <definedName name="_Order1" hidden="1">255</definedName>
    <definedName name="_Order2" hidden="1">255</definedName>
    <definedName name="a" localSheetId="2">#REF!</definedName>
    <definedName name="a" localSheetId="3">#REF!</definedName>
    <definedName name="a">#REF!</definedName>
    <definedName name="aaaa" localSheetId="2">#REF!</definedName>
    <definedName name="aaaa" localSheetId="3">#REF!</definedName>
    <definedName name="aaaa">#REF!</definedName>
    <definedName name="bbb" localSheetId="2">#REF!</definedName>
    <definedName name="bbb" localSheetId="3">#REF!</definedName>
    <definedName name="bbb">#REF!</definedName>
    <definedName name="ccc" localSheetId="2">#REF!</definedName>
    <definedName name="ccc" localSheetId="3">#REF!</definedName>
    <definedName name="ccc">#REF!</definedName>
    <definedName name="database2" localSheetId="2">#REF!</definedName>
    <definedName name="database2" localSheetId="3">#REF!</definedName>
    <definedName name="database2">#REF!</definedName>
    <definedName name="database3" localSheetId="2">#REF!</definedName>
    <definedName name="database3" localSheetId="3">#REF!</definedName>
    <definedName name="database3">#REF!</definedName>
    <definedName name="fg" localSheetId="2">#REF!</definedName>
    <definedName name="fg" localSheetId="3">#REF!</definedName>
    <definedName name="fg">#REF!</definedName>
    <definedName name="hhhh" localSheetId="2">#REF!</definedName>
    <definedName name="hhhh" localSheetId="3">#REF!</definedName>
    <definedName name="hhhh">#REF!</definedName>
    <definedName name="kkkk" localSheetId="2">#REF!</definedName>
    <definedName name="kkkk" localSheetId="3">#REF!</definedName>
    <definedName name="kkkk">#REF!</definedName>
    <definedName name="_xlnm.Print_Area" localSheetId="14">'10国有资本经营预算收入'!$A$1:$H$19</definedName>
    <definedName name="_xlnm.Print_Area" localSheetId="15">'11国有资本经营预算支出'!$A$1:$I$20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2" hidden="1">#REF!</definedName>
    <definedName name="_xlnm.Print_Titles" localSheetId="3" hidden="1">#REF!</definedName>
    <definedName name="_xlnm.Print_Titles" hidden="1">#REF!</definedName>
    <definedName name="zhe" localSheetId="2">#REF!</definedName>
    <definedName name="zhe" localSheetId="3">#REF!</definedName>
    <definedName name="zhe">#REF!</definedName>
    <definedName name="啊" localSheetId="2">#REF!</definedName>
    <definedName name="啊" localSheetId="3">#REF!</definedName>
    <definedName name="啊">#REF!</definedName>
    <definedName name="大调动" localSheetId="2">#REF!</definedName>
    <definedName name="大调动" localSheetId="3">#REF!</definedName>
    <definedName name="大调动">#REF!</definedName>
    <definedName name="鹅eee" localSheetId="2">#REF!</definedName>
    <definedName name="鹅eee" localSheetId="3">#REF!</definedName>
    <definedName name="鹅eee">#REF!</definedName>
    <definedName name="饿" localSheetId="2">#REF!</definedName>
    <definedName name="饿" localSheetId="3">#REF!</definedName>
    <definedName name="饿">#REF!</definedName>
    <definedName name="汇率" localSheetId="2">#REF!</definedName>
    <definedName name="汇率" localSheetId="3">#REF!</definedName>
    <definedName name="汇率">#REF!</definedName>
    <definedName name="胶" localSheetId="2">#REF!</definedName>
    <definedName name="胶" localSheetId="3">#REF!</definedName>
    <definedName name="胶">#REF!</definedName>
    <definedName name="结构" localSheetId="2">#REF!</definedName>
    <definedName name="结构" localSheetId="3">#REF!</definedName>
    <definedName name="结构">#REF!</definedName>
    <definedName name="经7" localSheetId="2">#REF!</definedName>
    <definedName name="经7" localSheetId="3">#REF!</definedName>
    <definedName name="经7">#REF!</definedName>
    <definedName name="经二7" localSheetId="2">#REF!</definedName>
    <definedName name="经二7" localSheetId="3">#REF!</definedName>
    <definedName name="经二7">#REF!</definedName>
    <definedName name="经二8" localSheetId="2">#REF!</definedName>
    <definedName name="经二8" localSheetId="3">#REF!</definedName>
    <definedName name="经二8">#REF!</definedName>
    <definedName name="经一7" localSheetId="2">#REF!</definedName>
    <definedName name="经一7" localSheetId="3">#REF!</definedName>
    <definedName name="经一7">#REF!</definedName>
    <definedName name="전" localSheetId="2">#REF!</definedName>
    <definedName name="전" localSheetId="3">#REF!</definedName>
    <definedName name="전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2">#REF!</definedName>
    <definedName name="철구사업본부" localSheetId="3">#REF!</definedName>
    <definedName name="철구사업본부">#REF!</definedName>
    <definedName name="生产列1" localSheetId="2">#REF!</definedName>
    <definedName name="生产列1" localSheetId="3">#REF!</definedName>
    <definedName name="生产列1">#REF!</definedName>
    <definedName name="生产列11" localSheetId="2">#REF!</definedName>
    <definedName name="生产列11" localSheetId="3">#REF!</definedName>
    <definedName name="生产列11">#REF!</definedName>
    <definedName name="生产列15" localSheetId="2">#REF!</definedName>
    <definedName name="生产列15" localSheetId="3">#REF!</definedName>
    <definedName name="生产列15">#REF!</definedName>
    <definedName name="生产列16" localSheetId="2">#REF!</definedName>
    <definedName name="生产列16" localSheetId="3">#REF!</definedName>
    <definedName name="生产列16">#REF!</definedName>
    <definedName name="生产列17" localSheetId="2">#REF!</definedName>
    <definedName name="生产列17" localSheetId="3">#REF!</definedName>
    <definedName name="生产列17">#REF!</definedName>
    <definedName name="生产列19" localSheetId="2">#REF!</definedName>
    <definedName name="生产列19" localSheetId="3">#REF!</definedName>
    <definedName name="生产列19">#REF!</definedName>
    <definedName name="生产列2" localSheetId="2">#REF!</definedName>
    <definedName name="生产列2" localSheetId="3">#REF!</definedName>
    <definedName name="生产列2">#REF!</definedName>
    <definedName name="生产列20" localSheetId="2">#REF!</definedName>
    <definedName name="生产列20" localSheetId="3">#REF!</definedName>
    <definedName name="生产列20">#REF!</definedName>
    <definedName name="生产列3" localSheetId="2">#REF!</definedName>
    <definedName name="生产列3" localSheetId="3">#REF!</definedName>
    <definedName name="生产列3">#REF!</definedName>
    <definedName name="生产列4" localSheetId="2">#REF!</definedName>
    <definedName name="生产列4" localSheetId="3">#REF!</definedName>
    <definedName name="生产列4">#REF!</definedName>
    <definedName name="生产列5" localSheetId="2">#REF!</definedName>
    <definedName name="生产列5" localSheetId="3">#REF!</definedName>
    <definedName name="生产列5">#REF!</definedName>
    <definedName name="生产列6" localSheetId="2">#REF!</definedName>
    <definedName name="生产列6" localSheetId="3">#REF!</definedName>
    <definedName name="生产列6">#REF!</definedName>
    <definedName name="生产列7" localSheetId="2">#REF!</definedName>
    <definedName name="生产列7" localSheetId="3">#REF!</definedName>
    <definedName name="生产列7">#REF!</definedName>
    <definedName name="生产列8" localSheetId="2">#REF!</definedName>
    <definedName name="生产列8" localSheetId="3">#REF!</definedName>
    <definedName name="生产列8">#REF!</definedName>
    <definedName name="生产列9" localSheetId="2">#REF!</definedName>
    <definedName name="生产列9" localSheetId="3">#REF!</definedName>
    <definedName name="生产列9">#REF!</definedName>
    <definedName name="生产期" localSheetId="2">#REF!</definedName>
    <definedName name="生产期" localSheetId="3">#REF!</definedName>
    <definedName name="生产期">#REF!</definedName>
    <definedName name="生产期1" localSheetId="2">#REF!</definedName>
    <definedName name="生产期1" localSheetId="3">#REF!</definedName>
    <definedName name="生产期1">#REF!</definedName>
    <definedName name="生产期11" localSheetId="2">#REF!</definedName>
    <definedName name="生产期11" localSheetId="3">#REF!</definedName>
    <definedName name="生产期11">#REF!</definedName>
    <definedName name="生产期15" localSheetId="2">#REF!</definedName>
    <definedName name="生产期15" localSheetId="3">#REF!</definedName>
    <definedName name="生产期15">#REF!</definedName>
    <definedName name="生产期16" localSheetId="2">#REF!</definedName>
    <definedName name="生产期16" localSheetId="3">#REF!</definedName>
    <definedName name="生产期16">#REF!</definedName>
    <definedName name="生产期17" localSheetId="2">#REF!</definedName>
    <definedName name="生产期17" localSheetId="3">#REF!</definedName>
    <definedName name="生产期17">#REF!</definedName>
    <definedName name="生产期19" localSheetId="2">#REF!</definedName>
    <definedName name="生产期19" localSheetId="3">#REF!</definedName>
    <definedName name="生产期19">#REF!</definedName>
    <definedName name="生产期2" localSheetId="2">#REF!</definedName>
    <definedName name="生产期2" localSheetId="3">#REF!</definedName>
    <definedName name="生产期2">#REF!</definedName>
    <definedName name="生产期20" localSheetId="2">#REF!</definedName>
    <definedName name="生产期20" localSheetId="3">#REF!</definedName>
    <definedName name="生产期20">#REF!</definedName>
    <definedName name="生产期3" localSheetId="2">#REF!</definedName>
    <definedName name="生产期3" localSheetId="3">#REF!</definedName>
    <definedName name="生产期3">#REF!</definedName>
    <definedName name="生产期4" localSheetId="2">#REF!</definedName>
    <definedName name="生产期4" localSheetId="3">#REF!</definedName>
    <definedName name="生产期4">#REF!</definedName>
    <definedName name="生产期5" localSheetId="2">#REF!</definedName>
    <definedName name="生产期5" localSheetId="3">#REF!</definedName>
    <definedName name="生产期5">#REF!</definedName>
    <definedName name="生产期6" localSheetId="2">#REF!</definedName>
    <definedName name="生产期6" localSheetId="3">#REF!</definedName>
    <definedName name="生产期6">#REF!</definedName>
    <definedName name="生产期7" localSheetId="2">#REF!</definedName>
    <definedName name="生产期7" localSheetId="3">#REF!</definedName>
    <definedName name="生产期7">#REF!</definedName>
    <definedName name="生产期8" localSheetId="2">#REF!</definedName>
    <definedName name="生产期8" localSheetId="3">#REF!</definedName>
    <definedName name="生产期8">#REF!</definedName>
    <definedName name="生产期9" localSheetId="2">#REF!</definedName>
    <definedName name="生产期9" localSheetId="3">#REF!</definedName>
    <definedName name="生产期9">#REF!</definedName>
    <definedName name="是" localSheetId="2">#REF!</definedName>
    <definedName name="是" localSheetId="3">#REF!</definedName>
    <definedName name="是">#REF!</definedName>
    <definedName name="脱钩" localSheetId="2">#REF!</definedName>
    <definedName name="脱钩" localSheetId="3">#REF!</definedName>
    <definedName name="脱钩">#REF!</definedName>
    <definedName name="先征后返徐2" localSheetId="2">#REF!</definedName>
    <definedName name="先征后返徐2" localSheetId="3">#REF!</definedName>
    <definedName name="先征后返徐2">#REF!</definedName>
    <definedName name="预备费分项目" localSheetId="2">#REF!</definedName>
    <definedName name="预备费分项目" localSheetId="3">#REF!</definedName>
    <definedName name="预备费分项目">#REF!</definedName>
    <definedName name="综合" localSheetId="2">#REF!</definedName>
    <definedName name="综合" localSheetId="3">#REF!</definedName>
    <definedName name="综合">#REF!</definedName>
    <definedName name="综核" localSheetId="2">#REF!</definedName>
    <definedName name="综核" localSheetId="3">#REF!</definedName>
    <definedName name="综核">#REF!</definedName>
    <definedName name="a" localSheetId="7">#REF!</definedName>
    <definedName name="aaaa" localSheetId="7">#REF!</definedName>
    <definedName name="bbb" localSheetId="7">#REF!</definedName>
    <definedName name="ccc" localSheetId="7">#REF!</definedName>
    <definedName name="Database" hidden="1">#REF!</definedName>
    <definedName name="database2" localSheetId="7">#REF!</definedName>
    <definedName name="database3" localSheetId="7">#REF!</definedName>
    <definedName name="fg" localSheetId="7">#REF!</definedName>
    <definedName name="hhhh" localSheetId="7">#REF!</definedName>
    <definedName name="kkkk" localSheetId="7">#REF!</definedName>
    <definedName name="_xlnm.Print_Area" localSheetId="7">#REF!</definedName>
    <definedName name="Print_Area_MI" localSheetId="7">#REF!</definedName>
    <definedName name="_xlnm.Print_Titles" localSheetId="7">'5区级收入'!$A$3:$IW$6</definedName>
    <definedName name="zhe" localSheetId="7">#REF!</definedName>
    <definedName name="啊" localSheetId="7">#REF!</definedName>
    <definedName name="大调动" localSheetId="7">#REF!</definedName>
    <definedName name="鹅eee" localSheetId="7">#REF!</definedName>
    <definedName name="饿" localSheetId="7">#REF!</definedName>
    <definedName name="发生地方">#REF!</definedName>
    <definedName name="汇率" localSheetId="7">#REF!</definedName>
    <definedName name="胶" localSheetId="7">#REF!</definedName>
    <definedName name="结构" localSheetId="7">#REF!</definedName>
    <definedName name="经7" localSheetId="7">#REF!</definedName>
    <definedName name="经二7" localSheetId="7">#REF!</definedName>
    <definedName name="经二8" localSheetId="7">#REF!</definedName>
    <definedName name="经一7" localSheetId="7">#REF!</definedName>
    <definedName name="전" localSheetId="7">#REF!</definedName>
    <definedName name="주택사업본부" localSheetId="7">#REF!</definedName>
    <definedName name="철구사업본부" localSheetId="7">#REF!</definedName>
    <definedName name="生产列1" localSheetId="7">#REF!</definedName>
    <definedName name="生产列11" localSheetId="7">#REF!</definedName>
    <definedName name="生产列15" localSheetId="7">#REF!</definedName>
    <definedName name="生产列16" localSheetId="7">#REF!</definedName>
    <definedName name="生产列17" localSheetId="7">#REF!</definedName>
    <definedName name="生产列19" localSheetId="7">#REF!</definedName>
    <definedName name="生产列2" localSheetId="7">#REF!</definedName>
    <definedName name="生产列20" localSheetId="7">#REF!</definedName>
    <definedName name="生产列3" localSheetId="7">#REF!</definedName>
    <definedName name="生产列4" localSheetId="7">#REF!</definedName>
    <definedName name="生产列5" localSheetId="7">#REF!</definedName>
    <definedName name="生产列6" localSheetId="7">#REF!</definedName>
    <definedName name="生产列7" localSheetId="7">#REF!</definedName>
    <definedName name="生产列8" localSheetId="7">#REF!</definedName>
    <definedName name="生产列9" localSheetId="7">#REF!</definedName>
    <definedName name="生产期" localSheetId="7">#REF!</definedName>
    <definedName name="生产期1" localSheetId="7">#REF!</definedName>
    <definedName name="生产期11" localSheetId="7">#REF!</definedName>
    <definedName name="生产期15" localSheetId="7">#REF!</definedName>
    <definedName name="生产期16" localSheetId="7">#REF!</definedName>
    <definedName name="生产期17" localSheetId="7">#REF!</definedName>
    <definedName name="生产期19" localSheetId="7">#REF!</definedName>
    <definedName name="生产期2" localSheetId="7">#REF!</definedName>
    <definedName name="生产期20" localSheetId="7">#REF!</definedName>
    <definedName name="生产期3" localSheetId="7">#REF!</definedName>
    <definedName name="生产期4" localSheetId="7">#REF!</definedName>
    <definedName name="生产期5" localSheetId="7">#REF!</definedName>
    <definedName name="生产期6" localSheetId="7">#REF!</definedName>
    <definedName name="生产期7" localSheetId="7">#REF!</definedName>
    <definedName name="生产期8" localSheetId="7">#REF!</definedName>
    <definedName name="生产期9" localSheetId="7">#REF!</definedName>
    <definedName name="是" localSheetId="7">#REF!</definedName>
    <definedName name="脱钩" localSheetId="7">#REF!</definedName>
    <definedName name="先征后返徐2" localSheetId="7">#REF!</definedName>
    <definedName name="预备费分项目" localSheetId="7">#REF!</definedName>
    <definedName name="在">#REF!</definedName>
    <definedName name="政">#REF!</definedName>
    <definedName name="政府债务">#REF!</definedName>
    <definedName name="综合" localSheetId="7">#REF!</definedName>
    <definedName name="综核" localSheetId="7">#REF!</definedName>
    <definedName name="a" localSheetId="8">#REF!</definedName>
    <definedName name="aaaa" localSheetId="8">#REF!</definedName>
    <definedName name="bbb" localSheetId="8">#REF!</definedName>
    <definedName name="ccc" localSheetId="8">#REF!</definedName>
    <definedName name="database2" localSheetId="8">#REF!</definedName>
    <definedName name="database3" localSheetId="8">#REF!</definedName>
    <definedName name="fg" localSheetId="8">#REF!</definedName>
    <definedName name="hhhh" localSheetId="8">#REF!</definedName>
    <definedName name="kkkk" localSheetId="8">#REF!</definedName>
    <definedName name="_xlnm.Print_Area" localSheetId="8">'6区级支出'!$A$1:$I$27</definedName>
    <definedName name="Print_Area_MI" localSheetId="8">#REF!</definedName>
    <definedName name="_xlnm.Print_Titles" localSheetId="8">'6区级支出'!$A$3:$IX$6</definedName>
    <definedName name="zhe" localSheetId="8">#REF!</definedName>
    <definedName name="啊" localSheetId="8">#REF!</definedName>
    <definedName name="大调动" localSheetId="8">#REF!</definedName>
    <definedName name="鹅eee" localSheetId="8">#REF!</definedName>
    <definedName name="饿" localSheetId="8">#REF!</definedName>
    <definedName name="汇率" localSheetId="8">#REF!</definedName>
    <definedName name="胶" localSheetId="8">#REF!</definedName>
    <definedName name="结构" localSheetId="8">#REF!</definedName>
    <definedName name="经7" localSheetId="8">#REF!</definedName>
    <definedName name="经二7" localSheetId="8">#REF!</definedName>
    <definedName name="经二8" localSheetId="8">#REF!</definedName>
    <definedName name="经一7" localSheetId="8">#REF!</definedName>
    <definedName name="전" localSheetId="8">#REF!</definedName>
    <definedName name="주택사업본부" localSheetId="8">#REF!</definedName>
    <definedName name="철구사업본부" localSheetId="8">#REF!</definedName>
    <definedName name="生产列1" localSheetId="8">#REF!</definedName>
    <definedName name="生产列11" localSheetId="8">#REF!</definedName>
    <definedName name="生产列15" localSheetId="8">#REF!</definedName>
    <definedName name="生产列16" localSheetId="8">#REF!</definedName>
    <definedName name="生产列17" localSheetId="8">#REF!</definedName>
    <definedName name="生产列19" localSheetId="8">#REF!</definedName>
    <definedName name="生产列2" localSheetId="8">#REF!</definedName>
    <definedName name="生产列20" localSheetId="8">#REF!</definedName>
    <definedName name="生产列3" localSheetId="8">#REF!</definedName>
    <definedName name="生产列4" localSheetId="8">#REF!</definedName>
    <definedName name="生产列5" localSheetId="8">#REF!</definedName>
    <definedName name="生产列6" localSheetId="8">#REF!</definedName>
    <definedName name="生产列7" localSheetId="8">#REF!</definedName>
    <definedName name="生产列8" localSheetId="8">#REF!</definedName>
    <definedName name="生产列9" localSheetId="8">#REF!</definedName>
    <definedName name="生产期" localSheetId="8">#REF!</definedName>
    <definedName name="生产期1" localSheetId="8">#REF!</definedName>
    <definedName name="生产期11" localSheetId="8">#REF!</definedName>
    <definedName name="生产期15" localSheetId="8">#REF!</definedName>
    <definedName name="生产期16" localSheetId="8">#REF!</definedName>
    <definedName name="生产期17" localSheetId="8">#REF!</definedName>
    <definedName name="生产期19" localSheetId="8">#REF!</definedName>
    <definedName name="生产期2" localSheetId="8">#REF!</definedName>
    <definedName name="生产期20" localSheetId="8">#REF!</definedName>
    <definedName name="生产期3" localSheetId="8">#REF!</definedName>
    <definedName name="生产期4" localSheetId="8">#REF!</definedName>
    <definedName name="生产期5" localSheetId="8">#REF!</definedName>
    <definedName name="生产期6" localSheetId="8">#REF!</definedName>
    <definedName name="生产期7" localSheetId="8">#REF!</definedName>
    <definedName name="生产期8" localSheetId="8">#REF!</definedName>
    <definedName name="生产期9" localSheetId="8">#REF!</definedName>
    <definedName name="是" localSheetId="8">#REF!</definedName>
    <definedName name="脱钩" localSheetId="8">#REF!</definedName>
    <definedName name="先征后返徐2" localSheetId="8">#REF!</definedName>
    <definedName name="预备费分项目" localSheetId="8">#REF!</definedName>
    <definedName name="综合" localSheetId="8">#REF!</definedName>
    <definedName name="综核" localSheetId="8">#REF!</definedName>
    <definedName name="a" localSheetId="0">#REF!</definedName>
    <definedName name="aaaa" localSheetId="0">#REF!</definedName>
    <definedName name="bbb" localSheetId="0">#REF!</definedName>
    <definedName name="ccc" localSheetId="0">#REF!</definedName>
    <definedName name="database2" localSheetId="0">#REF!</definedName>
    <definedName name="database3" localSheetId="0">#REF!</definedName>
    <definedName name="fg" localSheetId="0">#REF!</definedName>
    <definedName name="hhhh" localSheetId="0">#REF!</definedName>
    <definedName name="kkkk" localSheetId="0">#REF!</definedName>
    <definedName name="_xlnm.Print_Area" localSheetId="0">封皮!$A$1:$K$23</definedName>
    <definedName name="Print_Area_MI" localSheetId="0">#REF!</definedName>
    <definedName name="_xlnm.Print_Titles" localSheetId="0" hidden="1">#REF!</definedName>
    <definedName name="zhe" localSheetId="0">#REF!</definedName>
    <definedName name="啊" localSheetId="0">#REF!</definedName>
    <definedName name="大调动" localSheetId="0">#REF!</definedName>
    <definedName name="鹅eee" localSheetId="0">#REF!</definedName>
    <definedName name="饿" localSheetId="0">#REF!</definedName>
    <definedName name="汇率" localSheetId="0">#REF!</definedName>
    <definedName name="胶" localSheetId="0">#REF!</definedName>
    <definedName name="结构" localSheetId="0">#REF!</definedName>
    <definedName name="经7" localSheetId="0">#REF!</definedName>
    <definedName name="经二7" localSheetId="0">#REF!</definedName>
    <definedName name="经二8" localSheetId="0">#REF!</definedName>
    <definedName name="经一7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是" localSheetId="0">#REF!</definedName>
    <definedName name="脱钩" localSheetId="0">#REF!</definedName>
    <definedName name="先征后返徐2" localSheetId="0">#REF!</definedName>
    <definedName name="预备费分项目" localSheetId="0">#REF!</definedName>
    <definedName name="综合" localSheetId="0">#REF!</definedName>
    <definedName name="综核" localSheetId="0">#REF!</definedName>
    <definedName name="Database" localSheetId="0" hidden="1">#REF!</definedName>
    <definedName name="a" localSheetId="1">#REF!</definedName>
    <definedName name="aaaa" localSheetId="1">#REF!</definedName>
    <definedName name="bbb" localSheetId="1">#REF!</definedName>
    <definedName name="ccc" localSheetId="1">#REF!</definedName>
    <definedName name="Database" localSheetId="1" hidden="1">#REF!</definedName>
    <definedName name="database2" localSheetId="1">#REF!</definedName>
    <definedName name="database3" localSheetId="1">#REF!</definedName>
    <definedName name="fg" localSheetId="1">#REF!</definedName>
    <definedName name="hhhh" localSheetId="1">#REF!</definedName>
    <definedName name="kkkk" localSheetId="1">#REF!</definedName>
    <definedName name="_xlnm.Print_Area" localSheetId="1">一般公共预算!$A$1:$K$25</definedName>
    <definedName name="Print_Area_MI" localSheetId="1">#REF!</definedName>
    <definedName name="_xlnm.Print_Titles" localSheetId="1" hidden="1">#REF!</definedName>
    <definedName name="zhe" localSheetId="1">#REF!</definedName>
    <definedName name="啊" localSheetId="1">#REF!</definedName>
    <definedName name="大调动" localSheetId="1">#REF!</definedName>
    <definedName name="鹅eee" localSheetId="1">#REF!</definedName>
    <definedName name="饿" localSheetId="1">#REF!</definedName>
    <definedName name="汇率" localSheetId="1">#REF!</definedName>
    <definedName name="胶" localSheetId="1">#REF!</definedName>
    <definedName name="结构" localSheetId="1">#REF!</definedName>
    <definedName name="经7" localSheetId="1">#REF!</definedName>
    <definedName name="经二7" localSheetId="1">#REF!</definedName>
    <definedName name="经二8" localSheetId="1">#REF!</definedName>
    <definedName name="经一7" localSheetId="1">#REF!</definedName>
    <definedName name="전" localSheetId="1">#REF!</definedName>
    <definedName name="주택사업본부" localSheetId="1">#REF!</definedName>
    <definedName name="철구사업본부" localSheetId="1">#REF!</definedName>
    <definedName name="生产列1" localSheetId="1">#REF!</definedName>
    <definedName name="生产列11" localSheetId="1">#REF!</definedName>
    <definedName name="生产列15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是" localSheetId="1">#REF!</definedName>
    <definedName name="脱钩" localSheetId="1">#REF!</definedName>
    <definedName name="先征后返徐2" localSheetId="1">#REF!</definedName>
    <definedName name="预备费分项目" localSheetId="1">#REF!</definedName>
    <definedName name="综合" localSheetId="1">#REF!</definedName>
    <definedName name="综核" localSheetId="1">#REF!</definedName>
    <definedName name="a" localSheetId="4">#REF!</definedName>
    <definedName name="aaaa" localSheetId="4">#REF!</definedName>
    <definedName name="bbb" localSheetId="4">#REF!</definedName>
    <definedName name="ccc" localSheetId="4">#REF!</definedName>
    <definedName name="database2" localSheetId="4">#REF!</definedName>
    <definedName name="database3" localSheetId="4">#REF!</definedName>
    <definedName name="fg" localSheetId="4">#REF!</definedName>
    <definedName name="hhhh" localSheetId="4">#REF!</definedName>
    <definedName name="kkkk" localSheetId="4">#REF!</definedName>
    <definedName name="_xlnm.Print_Area" localSheetId="4">#REF!</definedName>
    <definedName name="Print_Area_MI" localSheetId="4">#REF!</definedName>
    <definedName name="_xlnm.Print_Titles" localSheetId="4" hidden="1">#REF!</definedName>
    <definedName name="zhe" localSheetId="4">#REF!</definedName>
    <definedName name="啊" localSheetId="4">#REF!</definedName>
    <definedName name="大调动" localSheetId="4">#REF!</definedName>
    <definedName name="鹅eee" localSheetId="4">#REF!</definedName>
    <definedName name="饿" localSheetId="4">#REF!</definedName>
    <definedName name="汇率" localSheetId="4">#REF!</definedName>
    <definedName name="胶" localSheetId="4">#REF!</definedName>
    <definedName name="结构" localSheetId="4">#REF!</definedName>
    <definedName name="经7" localSheetId="4">#REF!</definedName>
    <definedName name="经二7" localSheetId="4">#REF!</definedName>
    <definedName name="经二8" localSheetId="4">#REF!</definedName>
    <definedName name="经一7" localSheetId="4">#REF!</definedName>
    <definedName name="전" localSheetId="4">#REF!</definedName>
    <definedName name="주택사업본부" localSheetId="4">#REF!</definedName>
    <definedName name="철구사업본부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是" localSheetId="4">#REF!</definedName>
    <definedName name="脱钩" localSheetId="4">#REF!</definedName>
    <definedName name="先征后返徐2" localSheetId="4">#REF!</definedName>
    <definedName name="预备费分项目" localSheetId="4">#REF!</definedName>
    <definedName name="综合" localSheetId="4">#REF!</definedName>
    <definedName name="综核" localSheetId="4">#REF!</definedName>
    <definedName name="a" localSheetId="6">#REF!</definedName>
    <definedName name="aaaa" localSheetId="6">#REF!</definedName>
    <definedName name="bbb" localSheetId="6">#REF!</definedName>
    <definedName name="ccc" localSheetId="6">#REF!</definedName>
    <definedName name="Database" localSheetId="6" hidden="1">#REF!</definedName>
    <definedName name="database2" localSheetId="6">#REF!</definedName>
    <definedName name="database3" localSheetId="6">#REF!</definedName>
    <definedName name="fg" localSheetId="6">#REF!</definedName>
    <definedName name="hhhh" localSheetId="6">#REF!</definedName>
    <definedName name="kkkk" localSheetId="6">#REF!</definedName>
    <definedName name="_xlnm.Print_Area" localSheetId="6">政府性基金预算!$A$1:$K$25</definedName>
    <definedName name="Print_Area_MI" localSheetId="6">#REF!</definedName>
    <definedName name="_xlnm.Print_Titles" localSheetId="6" hidden="1">#REF!</definedName>
    <definedName name="zhe" localSheetId="6">#REF!</definedName>
    <definedName name="啊" localSheetId="6">#REF!</definedName>
    <definedName name="大调动" localSheetId="6">#REF!</definedName>
    <definedName name="鹅eee" localSheetId="6">#REF!</definedName>
    <definedName name="饿" localSheetId="6">#REF!</definedName>
    <definedName name="汇率" localSheetId="6">#REF!</definedName>
    <definedName name="胶" localSheetId="6">#REF!</definedName>
    <definedName name="结构" localSheetId="6">#REF!</definedName>
    <definedName name="经7" localSheetId="6">#REF!</definedName>
    <definedName name="经二7" localSheetId="6">#REF!</definedName>
    <definedName name="经二8" localSheetId="6">#REF!</definedName>
    <definedName name="经一7" localSheetId="6">#REF!</definedName>
    <definedName name="전" localSheetId="6">#REF!</definedName>
    <definedName name="주택사업본부" localSheetId="6">#REF!</definedName>
    <definedName name="철구사업본부" localSheetId="6">#REF!</definedName>
    <definedName name="生产列1" localSheetId="6">#REF!</definedName>
    <definedName name="生产列11" localSheetId="6">#REF!</definedName>
    <definedName name="生产列15" localSheetId="6">#REF!</definedName>
    <definedName name="生产列16" localSheetId="6">#REF!</definedName>
    <definedName name="生产列17" localSheetId="6">#REF!</definedName>
    <definedName name="生产列19" localSheetId="6">#REF!</definedName>
    <definedName name="生产列2" localSheetId="6">#REF!</definedName>
    <definedName name="生产列20" localSheetId="6">#REF!</definedName>
    <definedName name="生产列3" localSheetId="6">#REF!</definedName>
    <definedName name="生产列4" localSheetId="6">#REF!</definedName>
    <definedName name="生产列5" localSheetId="6">#REF!</definedName>
    <definedName name="生产列6" localSheetId="6">#REF!</definedName>
    <definedName name="生产列7" localSheetId="6">#REF!</definedName>
    <definedName name="生产列8" localSheetId="6">#REF!</definedName>
    <definedName name="生产列9" localSheetId="6">#REF!</definedName>
    <definedName name="生产期" localSheetId="6">#REF!</definedName>
    <definedName name="生产期1" localSheetId="6">#REF!</definedName>
    <definedName name="生产期11" localSheetId="6">#REF!</definedName>
    <definedName name="生产期15" localSheetId="6">#REF!</definedName>
    <definedName name="生产期16" localSheetId="6">#REF!</definedName>
    <definedName name="生产期17" localSheetId="6">#REF!</definedName>
    <definedName name="生产期19" localSheetId="6">#REF!</definedName>
    <definedName name="生产期2" localSheetId="6">#REF!</definedName>
    <definedName name="生产期20" localSheetId="6">#REF!</definedName>
    <definedName name="生产期3" localSheetId="6">#REF!</definedName>
    <definedName name="生产期4" localSheetId="6">#REF!</definedName>
    <definedName name="生产期5" localSheetId="6">#REF!</definedName>
    <definedName name="生产期6" localSheetId="6">#REF!</definedName>
    <definedName name="生产期7" localSheetId="6">#REF!</definedName>
    <definedName name="生产期8" localSheetId="6">#REF!</definedName>
    <definedName name="生产期9" localSheetId="6">#REF!</definedName>
    <definedName name="是" localSheetId="6">#REF!</definedName>
    <definedName name="脱钩" localSheetId="6">#REF!</definedName>
    <definedName name="先征后返徐2" localSheetId="6">#REF!</definedName>
    <definedName name="预备费分项目" localSheetId="6">#REF!</definedName>
    <definedName name="综合" localSheetId="6">#REF!</definedName>
    <definedName name="综核" localSheetId="6">#REF!</definedName>
    <definedName name="a" localSheetId="9">#REF!</definedName>
    <definedName name="aaaa" localSheetId="9">#REF!</definedName>
    <definedName name="bbb" localSheetId="9">#REF!</definedName>
    <definedName name="ccc" localSheetId="9">#REF!</definedName>
    <definedName name="Database" localSheetId="9" hidden="1">#REF!</definedName>
    <definedName name="database2" localSheetId="9">#REF!</definedName>
    <definedName name="database3" localSheetId="9">#REF!</definedName>
    <definedName name="fg" localSheetId="9">#REF!</definedName>
    <definedName name="hhhh" localSheetId="9">#REF!</definedName>
    <definedName name="kkkk" localSheetId="9">#REF!</definedName>
    <definedName name="_xlnm.Print_Area" localSheetId="9">社会保险基金预算!$A$1:$K$25</definedName>
    <definedName name="Print_Area_MI" localSheetId="9">#REF!</definedName>
    <definedName name="_xlnm.Print_Titles" localSheetId="9" hidden="1">#REF!</definedName>
    <definedName name="zhe" localSheetId="9">#REF!</definedName>
    <definedName name="啊" localSheetId="9">#REF!</definedName>
    <definedName name="大调动" localSheetId="9">#REF!</definedName>
    <definedName name="鹅eee" localSheetId="9">#REF!</definedName>
    <definedName name="饿" localSheetId="9">#REF!</definedName>
    <definedName name="汇率" localSheetId="9">#REF!</definedName>
    <definedName name="胶" localSheetId="9">#REF!</definedName>
    <definedName name="结构" localSheetId="9">#REF!</definedName>
    <definedName name="经7" localSheetId="9">#REF!</definedName>
    <definedName name="经二7" localSheetId="9">#REF!</definedName>
    <definedName name="经二8" localSheetId="9">#REF!</definedName>
    <definedName name="经一7" localSheetId="9">#REF!</definedName>
    <definedName name="전" localSheetId="9">#REF!</definedName>
    <definedName name="주택사업본부" localSheetId="9">#REF!</definedName>
    <definedName name="철구사업본부" localSheetId="9">#REF!</definedName>
    <definedName name="生产列1" localSheetId="9">#REF!</definedName>
    <definedName name="生产列11" localSheetId="9">#REF!</definedName>
    <definedName name="生产列15" localSheetId="9">#REF!</definedName>
    <definedName name="生产列16" localSheetId="9">#REF!</definedName>
    <definedName name="生产列17" localSheetId="9">#REF!</definedName>
    <definedName name="生产列19" localSheetId="9">#REF!</definedName>
    <definedName name="生产列2" localSheetId="9">#REF!</definedName>
    <definedName name="生产列20" localSheetId="9">#REF!</definedName>
    <definedName name="生产列3" localSheetId="9">#REF!</definedName>
    <definedName name="生产列4" localSheetId="9">#REF!</definedName>
    <definedName name="生产列5" localSheetId="9">#REF!</definedName>
    <definedName name="生产列6" localSheetId="9">#REF!</definedName>
    <definedName name="生产列7" localSheetId="9">#REF!</definedName>
    <definedName name="生产列8" localSheetId="9">#REF!</definedName>
    <definedName name="生产列9" localSheetId="9">#REF!</definedName>
    <definedName name="生产期" localSheetId="9">#REF!</definedName>
    <definedName name="生产期1" localSheetId="9">#REF!</definedName>
    <definedName name="生产期11" localSheetId="9">#REF!</definedName>
    <definedName name="生产期15" localSheetId="9">#REF!</definedName>
    <definedName name="生产期16" localSheetId="9">#REF!</definedName>
    <definedName name="生产期17" localSheetId="9">#REF!</definedName>
    <definedName name="生产期19" localSheetId="9">#REF!</definedName>
    <definedName name="生产期2" localSheetId="9">#REF!</definedName>
    <definedName name="生产期20" localSheetId="9">#REF!</definedName>
    <definedName name="生产期3" localSheetId="9">#REF!</definedName>
    <definedName name="生产期4" localSheetId="9">#REF!</definedName>
    <definedName name="生产期5" localSheetId="9">#REF!</definedName>
    <definedName name="生产期6" localSheetId="9">#REF!</definedName>
    <definedName name="生产期7" localSheetId="9">#REF!</definedName>
    <definedName name="生产期8" localSheetId="9">#REF!</definedName>
    <definedName name="生产期9" localSheetId="9">#REF!</definedName>
    <definedName name="是" localSheetId="9">#REF!</definedName>
    <definedName name="脱钩" localSheetId="9">#REF!</definedName>
    <definedName name="先征后返徐2" localSheetId="9">#REF!</definedName>
    <definedName name="预备费分项目" localSheetId="9">#REF!</definedName>
    <definedName name="综合" localSheetId="9">#REF!</definedName>
    <definedName name="综核" localSheetId="9">#REF!</definedName>
    <definedName name="a" localSheetId="13">#REF!</definedName>
    <definedName name="aaaa" localSheetId="13">#REF!</definedName>
    <definedName name="bbb" localSheetId="13">#REF!</definedName>
    <definedName name="ccc" localSheetId="13">#REF!</definedName>
    <definedName name="Database" localSheetId="13" hidden="1">#REF!</definedName>
    <definedName name="database2" localSheetId="13">#REF!</definedName>
    <definedName name="database3" localSheetId="13">#REF!</definedName>
    <definedName name="fg" localSheetId="13">#REF!</definedName>
    <definedName name="hhhh" localSheetId="13">#REF!</definedName>
    <definedName name="kkkk" localSheetId="13">#REF!</definedName>
    <definedName name="_xlnm.Print_Area" localSheetId="13">国有资本经营预算!$A$1:$K$25</definedName>
    <definedName name="Print_Area_MI" localSheetId="13">#REF!</definedName>
    <definedName name="_xlnm.Print_Titles" localSheetId="13" hidden="1">#REF!</definedName>
    <definedName name="zhe" localSheetId="13">#REF!</definedName>
    <definedName name="啊" localSheetId="13">#REF!</definedName>
    <definedName name="大调动" localSheetId="13">#REF!</definedName>
    <definedName name="鹅eee" localSheetId="13">#REF!</definedName>
    <definedName name="饿" localSheetId="13">#REF!</definedName>
    <definedName name="汇率" localSheetId="13">#REF!</definedName>
    <definedName name="胶" localSheetId="13">#REF!</definedName>
    <definedName name="结构" localSheetId="13">#REF!</definedName>
    <definedName name="经7" localSheetId="13">#REF!</definedName>
    <definedName name="经二7" localSheetId="13">#REF!</definedName>
    <definedName name="经二8" localSheetId="13">#REF!</definedName>
    <definedName name="经一7" localSheetId="13">#REF!</definedName>
    <definedName name="전" localSheetId="13">#REF!</definedName>
    <definedName name="주택사업본부" localSheetId="13">#REF!</definedName>
    <definedName name="철구사업본부" localSheetId="13">#REF!</definedName>
    <definedName name="生产列1" localSheetId="13">#REF!</definedName>
    <definedName name="生产列11" localSheetId="13">#REF!</definedName>
    <definedName name="生产列15" localSheetId="13">#REF!</definedName>
    <definedName name="生产列16" localSheetId="13">#REF!</definedName>
    <definedName name="生产列17" localSheetId="13">#REF!</definedName>
    <definedName name="生产列19" localSheetId="13">#REF!</definedName>
    <definedName name="生产列2" localSheetId="13">#REF!</definedName>
    <definedName name="生产列20" localSheetId="13">#REF!</definedName>
    <definedName name="生产列3" localSheetId="13">#REF!</definedName>
    <definedName name="生产列4" localSheetId="13">#REF!</definedName>
    <definedName name="生产列5" localSheetId="13">#REF!</definedName>
    <definedName name="生产列6" localSheetId="13">#REF!</definedName>
    <definedName name="生产列7" localSheetId="13">#REF!</definedName>
    <definedName name="生产列8" localSheetId="13">#REF!</definedName>
    <definedName name="生产列9" localSheetId="13">#REF!</definedName>
    <definedName name="生产期" localSheetId="13">#REF!</definedName>
    <definedName name="生产期1" localSheetId="13">#REF!</definedName>
    <definedName name="生产期11" localSheetId="13">#REF!</definedName>
    <definedName name="生产期15" localSheetId="13">#REF!</definedName>
    <definedName name="生产期16" localSheetId="13">#REF!</definedName>
    <definedName name="生产期17" localSheetId="13">#REF!</definedName>
    <definedName name="生产期19" localSheetId="13">#REF!</definedName>
    <definedName name="生产期2" localSheetId="13">#REF!</definedName>
    <definedName name="生产期20" localSheetId="13">#REF!</definedName>
    <definedName name="生产期3" localSheetId="13">#REF!</definedName>
    <definedName name="生产期4" localSheetId="13">#REF!</definedName>
    <definedName name="生产期5" localSheetId="13">#REF!</definedName>
    <definedName name="生产期6" localSheetId="13">#REF!</definedName>
    <definedName name="生产期7" localSheetId="13">#REF!</definedName>
    <definedName name="生产期8" localSheetId="13">#REF!</definedName>
    <definedName name="生产期9" localSheetId="13">#REF!</definedName>
    <definedName name="是" localSheetId="13">#REF!</definedName>
    <definedName name="脱钩" localSheetId="13">#REF!</definedName>
    <definedName name="先征后返徐2" localSheetId="13">#REF!</definedName>
    <definedName name="预备费分项目" localSheetId="13">#REF!</definedName>
    <definedName name="综合" localSheetId="13">#REF!</definedName>
    <definedName name="综核" localSheetId="13">#REF!</definedName>
    <definedName name="_xlnm._FilterDatabase" localSheetId="10" hidden="1">'7区级收入'!$A$4:$E$15</definedName>
    <definedName name="a" localSheetId="10">#REF!</definedName>
    <definedName name="aaaa" localSheetId="10">#REF!</definedName>
    <definedName name="bbb" localSheetId="10">#REF!</definedName>
    <definedName name="ccc" localSheetId="10">#REF!</definedName>
    <definedName name="database2" localSheetId="10">#REF!</definedName>
    <definedName name="database3" localSheetId="10">#REF!</definedName>
    <definedName name="fg" localSheetId="10">#REF!</definedName>
    <definedName name="hhhh" localSheetId="10">#REF!</definedName>
    <definedName name="kkkk" localSheetId="10">#REF!</definedName>
    <definedName name="_xlnm.Print_Area" localSheetId="10">'7区级收入'!$A$1:$G$38</definedName>
    <definedName name="Print_Area_MI" localSheetId="10">#REF!</definedName>
    <definedName name="_xlnm.Print_Titles" localSheetId="10" hidden="1">#REF!</definedName>
    <definedName name="zhe" localSheetId="10">#REF!</definedName>
    <definedName name="啊" localSheetId="10">#REF!</definedName>
    <definedName name="大调动" localSheetId="10">#REF!</definedName>
    <definedName name="鹅eee" localSheetId="10">#REF!</definedName>
    <definedName name="饿" localSheetId="10">#REF!</definedName>
    <definedName name="汇率" localSheetId="10">#REF!</definedName>
    <definedName name="胶" localSheetId="10">#REF!</definedName>
    <definedName name="结构" localSheetId="10">#REF!</definedName>
    <definedName name="经7" localSheetId="10">#REF!</definedName>
    <definedName name="经二7" localSheetId="10">#REF!</definedName>
    <definedName name="经二8" localSheetId="10">#REF!</definedName>
    <definedName name="经一7" localSheetId="10">#REF!</definedName>
    <definedName name="전" localSheetId="10">#REF!</definedName>
    <definedName name="주택사업본부" localSheetId="10">#REF!</definedName>
    <definedName name="철구사업본부" localSheetId="10">#REF!</definedName>
    <definedName name="生产列1" localSheetId="10">#REF!</definedName>
    <definedName name="生产列11" localSheetId="10">#REF!</definedName>
    <definedName name="生产列15" localSheetId="10">#REF!</definedName>
    <definedName name="生产列16" localSheetId="10">#REF!</definedName>
    <definedName name="生产列17" localSheetId="10">#REF!</definedName>
    <definedName name="生产列19" localSheetId="10">#REF!</definedName>
    <definedName name="生产列2" localSheetId="10">#REF!</definedName>
    <definedName name="生产列20" localSheetId="10">#REF!</definedName>
    <definedName name="生产列3" localSheetId="10">#REF!</definedName>
    <definedName name="生产列4" localSheetId="10">#REF!</definedName>
    <definedName name="生产列5" localSheetId="10">#REF!</definedName>
    <definedName name="生产列6" localSheetId="10">#REF!</definedName>
    <definedName name="生产列7" localSheetId="10">#REF!</definedName>
    <definedName name="生产列8" localSheetId="10">#REF!</definedName>
    <definedName name="生产列9" localSheetId="10">#REF!</definedName>
    <definedName name="生产期" localSheetId="10">#REF!</definedName>
    <definedName name="生产期1" localSheetId="10">#REF!</definedName>
    <definedName name="生产期11" localSheetId="10">#REF!</definedName>
    <definedName name="生产期15" localSheetId="10">#REF!</definedName>
    <definedName name="生产期16" localSheetId="10">#REF!</definedName>
    <definedName name="生产期17" localSheetId="10">#REF!</definedName>
    <definedName name="生产期19" localSheetId="10">#REF!</definedName>
    <definedName name="生产期2" localSheetId="10">#REF!</definedName>
    <definedName name="生产期20" localSheetId="10">#REF!</definedName>
    <definedName name="生产期3" localSheetId="10">#REF!</definedName>
    <definedName name="生产期4" localSheetId="10">#REF!</definedName>
    <definedName name="生产期5" localSheetId="10">#REF!</definedName>
    <definedName name="生产期6" localSheetId="10">#REF!</definedName>
    <definedName name="生产期7" localSheetId="10">#REF!</definedName>
    <definedName name="生产期8" localSheetId="10">#REF!</definedName>
    <definedName name="生产期9" localSheetId="10">#REF!</definedName>
    <definedName name="是" localSheetId="10">#REF!</definedName>
    <definedName name="脱钩" localSheetId="10">#REF!</definedName>
    <definedName name="先征后返徐2" localSheetId="10">#REF!</definedName>
    <definedName name="预备费分项目" localSheetId="10">#REF!</definedName>
    <definedName name="综合" localSheetId="10">#REF!</definedName>
    <definedName name="综核" localSheetId="10">#REF!</definedName>
    <definedName name="_xlnm._FilterDatabase" localSheetId="11" hidden="1">'8区级支出'!$A$4:$E$13</definedName>
    <definedName name="a" localSheetId="11">#REF!</definedName>
    <definedName name="aaaa" localSheetId="11">#REF!</definedName>
    <definedName name="bbb" localSheetId="11">#REF!</definedName>
    <definedName name="ccc" localSheetId="11">#REF!</definedName>
    <definedName name="database2" localSheetId="11">#REF!</definedName>
    <definedName name="database3" localSheetId="11">#REF!</definedName>
    <definedName name="fg" localSheetId="11">#REF!</definedName>
    <definedName name="hhhh" localSheetId="11">#REF!</definedName>
    <definedName name="kkkk" localSheetId="11">#REF!</definedName>
    <definedName name="_xlnm.Print_Area" localSheetId="11">'8区级支出'!$A$1:$G$25</definedName>
    <definedName name="Print_Area_MI" localSheetId="11">#REF!</definedName>
    <definedName name="_xlnm.Print_Titles" localSheetId="11" hidden="1">#REF!</definedName>
    <definedName name="zhe" localSheetId="11">#REF!</definedName>
    <definedName name="啊" localSheetId="11">#REF!</definedName>
    <definedName name="大调动" localSheetId="11">#REF!</definedName>
    <definedName name="鹅eee" localSheetId="11">#REF!</definedName>
    <definedName name="饿" localSheetId="11">#REF!</definedName>
    <definedName name="汇率" localSheetId="11">#REF!</definedName>
    <definedName name="胶" localSheetId="11">#REF!</definedName>
    <definedName name="结构" localSheetId="11">#REF!</definedName>
    <definedName name="经7" localSheetId="11">#REF!</definedName>
    <definedName name="经二7" localSheetId="11">#REF!</definedName>
    <definedName name="经二8" localSheetId="11">#REF!</definedName>
    <definedName name="经一7" localSheetId="11">#REF!</definedName>
    <definedName name="전" localSheetId="11">#REF!</definedName>
    <definedName name="주택사업본부" localSheetId="11">#REF!</definedName>
    <definedName name="철구사업본부" localSheetId="11">#REF!</definedName>
    <definedName name="生产列1" localSheetId="11">#REF!</definedName>
    <definedName name="生产列11" localSheetId="11">#REF!</definedName>
    <definedName name="生产列15" localSheetId="11">#REF!</definedName>
    <definedName name="生产列16" localSheetId="11">#REF!</definedName>
    <definedName name="生产列17" localSheetId="11">#REF!</definedName>
    <definedName name="生产列19" localSheetId="11">#REF!</definedName>
    <definedName name="生产列2" localSheetId="11">#REF!</definedName>
    <definedName name="生产列20" localSheetId="11">#REF!</definedName>
    <definedName name="生产列3" localSheetId="11">#REF!</definedName>
    <definedName name="生产列4" localSheetId="11">#REF!</definedName>
    <definedName name="生产列5" localSheetId="11">#REF!</definedName>
    <definedName name="生产列6" localSheetId="11">#REF!</definedName>
    <definedName name="生产列7" localSheetId="11">#REF!</definedName>
    <definedName name="生产列8" localSheetId="11">#REF!</definedName>
    <definedName name="生产列9" localSheetId="11">#REF!</definedName>
    <definedName name="生产期" localSheetId="11">#REF!</definedName>
    <definedName name="生产期1" localSheetId="11">#REF!</definedName>
    <definedName name="生产期11" localSheetId="11">#REF!</definedName>
    <definedName name="生产期15" localSheetId="11">#REF!</definedName>
    <definedName name="生产期16" localSheetId="11">#REF!</definedName>
    <definedName name="生产期17" localSheetId="11">#REF!</definedName>
    <definedName name="生产期19" localSheetId="11">#REF!</definedName>
    <definedName name="生产期2" localSheetId="11">#REF!</definedName>
    <definedName name="生产期20" localSheetId="11">#REF!</definedName>
    <definedName name="生产期3" localSheetId="11">#REF!</definedName>
    <definedName name="生产期4" localSheetId="11">#REF!</definedName>
    <definedName name="生产期5" localSheetId="11">#REF!</definedName>
    <definedName name="生产期6" localSheetId="11">#REF!</definedName>
    <definedName name="生产期7" localSheetId="11">#REF!</definedName>
    <definedName name="生产期8" localSheetId="11">#REF!</definedName>
    <definedName name="生产期9" localSheetId="11">#REF!</definedName>
    <definedName name="是" localSheetId="11">#REF!</definedName>
    <definedName name="脱钩" localSheetId="11">#REF!</definedName>
    <definedName name="先征后返徐2" localSheetId="11">#REF!</definedName>
    <definedName name="预备费分项目" localSheetId="11">#REF!</definedName>
    <definedName name="综合" localSheetId="11">#REF!</definedName>
    <definedName name="综核" localSheetId="11">#REF!</definedName>
    <definedName name="a" localSheetId="12">#REF!</definedName>
    <definedName name="aaaa" localSheetId="12">#REF!</definedName>
    <definedName name="bbb" localSheetId="12">#REF!</definedName>
    <definedName name="ccc" localSheetId="12">#REF!</definedName>
    <definedName name="database2" localSheetId="12">#REF!</definedName>
    <definedName name="database3" localSheetId="12">#REF!</definedName>
    <definedName name="fg" localSheetId="12">#REF!</definedName>
    <definedName name="hhhh" localSheetId="12">#REF!</definedName>
    <definedName name="kkkk" localSheetId="12">#REF!</definedName>
    <definedName name="_xlnm.Print_Area" localSheetId="12">'9结余'!$A$1:$G$23</definedName>
    <definedName name="Print_Area_MI" localSheetId="12">#REF!</definedName>
    <definedName name="_xlnm.Print_Titles" localSheetId="12" hidden="1">#REF!</definedName>
    <definedName name="zhe" localSheetId="12">#REF!</definedName>
    <definedName name="啊" localSheetId="12">#REF!</definedName>
    <definedName name="大调动" localSheetId="12">#REF!</definedName>
    <definedName name="鹅eee" localSheetId="12">#REF!</definedName>
    <definedName name="饿" localSheetId="12">#REF!</definedName>
    <definedName name="汇率" localSheetId="12">#REF!</definedName>
    <definedName name="胶" localSheetId="12">#REF!</definedName>
    <definedName name="结构" localSheetId="12">#REF!</definedName>
    <definedName name="经7" localSheetId="12">#REF!</definedName>
    <definedName name="经二7" localSheetId="12">#REF!</definedName>
    <definedName name="经二8" localSheetId="12">#REF!</definedName>
    <definedName name="经一7" localSheetId="12">#REF!</definedName>
    <definedName name="전" localSheetId="12">#REF!</definedName>
    <definedName name="주택사업본부" localSheetId="12">#REF!</definedName>
    <definedName name="철구사업본부" localSheetId="12">#REF!</definedName>
    <definedName name="生产列1" localSheetId="12">#REF!</definedName>
    <definedName name="生产列11" localSheetId="12">#REF!</definedName>
    <definedName name="生产列15" localSheetId="12">#REF!</definedName>
    <definedName name="生产列16" localSheetId="12">#REF!</definedName>
    <definedName name="生产列17" localSheetId="12">#REF!</definedName>
    <definedName name="生产列19" localSheetId="12">#REF!</definedName>
    <definedName name="生产列2" localSheetId="12">#REF!</definedName>
    <definedName name="生产列20" localSheetId="12">#REF!</definedName>
    <definedName name="生产列3" localSheetId="12">#REF!</definedName>
    <definedName name="生产列4" localSheetId="12">#REF!</definedName>
    <definedName name="生产列5" localSheetId="12">#REF!</definedName>
    <definedName name="生产列6" localSheetId="12">#REF!</definedName>
    <definedName name="生产列7" localSheetId="12">#REF!</definedName>
    <definedName name="生产列8" localSheetId="12">#REF!</definedName>
    <definedName name="生产列9" localSheetId="12">#REF!</definedName>
    <definedName name="生产期" localSheetId="12">#REF!</definedName>
    <definedName name="生产期1" localSheetId="12">#REF!</definedName>
    <definedName name="生产期11" localSheetId="12">#REF!</definedName>
    <definedName name="生产期15" localSheetId="12">#REF!</definedName>
    <definedName name="生产期16" localSheetId="12">#REF!</definedName>
    <definedName name="生产期17" localSheetId="12">#REF!</definedName>
    <definedName name="生产期19" localSheetId="12">#REF!</definedName>
    <definedName name="生产期2" localSheetId="12">#REF!</definedName>
    <definedName name="生产期20" localSheetId="12">#REF!</definedName>
    <definedName name="生产期3" localSheetId="12">#REF!</definedName>
    <definedName name="生产期4" localSheetId="12">#REF!</definedName>
    <definedName name="生产期5" localSheetId="12">#REF!</definedName>
    <definedName name="生产期6" localSheetId="12">#REF!</definedName>
    <definedName name="生产期7" localSheetId="12">#REF!</definedName>
    <definedName name="生产期8" localSheetId="12">#REF!</definedName>
    <definedName name="生产期9" localSheetId="12">#REF!</definedName>
    <definedName name="是" localSheetId="12">#REF!</definedName>
    <definedName name="脱钩" localSheetId="12">#REF!</definedName>
    <definedName name="先征后返徐2" localSheetId="12">#REF!</definedName>
    <definedName name="预备费分项目" localSheetId="12">#REF!</definedName>
    <definedName name="综合" localSheetId="12">#REF!</definedName>
    <definedName name="综核" localSheetId="12">#REF!</definedName>
    <definedName name="a" localSheetId="16">#REF!</definedName>
    <definedName name="aaaa" localSheetId="16">#REF!</definedName>
    <definedName name="bbb" localSheetId="16">#REF!</definedName>
    <definedName name="ccc" localSheetId="16">#REF!</definedName>
    <definedName name="database2" localSheetId="16">#REF!</definedName>
    <definedName name="database3" localSheetId="16">#REF!</definedName>
    <definedName name="fg" localSheetId="16">#REF!</definedName>
    <definedName name="hhhh" localSheetId="16">#REF!</definedName>
    <definedName name="kkkk" localSheetId="16">#REF!</definedName>
    <definedName name="_xlnm.Print_Area" localSheetId="16">#REF!</definedName>
    <definedName name="Print_Area_MI" localSheetId="16">#REF!</definedName>
    <definedName name="_xlnm.Print_Titles" localSheetId="16" hidden="1">#REF!</definedName>
    <definedName name="zhe" localSheetId="16">#REF!</definedName>
    <definedName name="啊" localSheetId="16">#REF!</definedName>
    <definedName name="大调动" localSheetId="16">#REF!</definedName>
    <definedName name="鹅eee" localSheetId="16">#REF!</definedName>
    <definedName name="饿" localSheetId="16">#REF!</definedName>
    <definedName name="汇率" localSheetId="16">#REF!</definedName>
    <definedName name="胶" localSheetId="16">#REF!</definedName>
    <definedName name="结构" localSheetId="16">#REF!</definedName>
    <definedName name="经7" localSheetId="16">#REF!</definedName>
    <definedName name="经二7" localSheetId="16">#REF!</definedName>
    <definedName name="经二8" localSheetId="16">#REF!</definedName>
    <definedName name="经一7" localSheetId="16">#REF!</definedName>
    <definedName name="전" localSheetId="16">#REF!</definedName>
    <definedName name="주택사업본부" localSheetId="16">#REF!</definedName>
    <definedName name="철구사업본부" localSheetId="16">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是" localSheetId="16">#REF!</definedName>
    <definedName name="脱钩" localSheetId="16">#REF!</definedName>
    <definedName name="先征后返徐2" localSheetId="16">#REF!</definedName>
    <definedName name="预备费分项目" localSheetId="16">#REF!</definedName>
    <definedName name="综合" localSheetId="16">#REF!</definedName>
    <definedName name="综核" localSheetId="16">#REF!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hhhh" localSheetId="5">#REF!</definedName>
    <definedName name="kkkk" localSheetId="5">#REF!</definedName>
    <definedName name="_xlnm.Print_Area" localSheetId="5">'4经济明细  '!$A$2:$E$73</definedName>
    <definedName name="Print_Area_MI" localSheetId="5">#REF!</definedName>
    <definedName name="_xlnm.Print_Titles" localSheetId="5" hidden="1">#REF!</definedName>
    <definedName name="zhe" localSheetId="5">#REF!</definedName>
    <definedName name="啊" localSheetId="5">#REF!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전" localSheetId="5">#REF!</definedName>
    <definedName name="주택사업본부" localSheetId="5">#REF!</definedName>
    <definedName name="철구사업본부" localSheetId="5">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Database" localSheetId="5" hidden="1">#REF!</definedName>
    <definedName name="发生地方" localSheetId="5">#REF!</definedName>
    <definedName name="在" localSheetId="5">#REF!</definedName>
    <definedName name="政" localSheetId="5">#REF!</definedName>
    <definedName name="政府债务" localSheetId="5">#REF!</definedName>
    <definedName name="_xlnm._FilterDatabase" localSheetId="5" hidden="1">'4经济明细  '!$A$5:$XDF$73</definedName>
  </definedNames>
  <calcPr calcId="144525"/>
</workbook>
</file>

<file path=xl/sharedStrings.xml><?xml version="1.0" encoding="utf-8"?>
<sst xmlns="http://schemas.openxmlformats.org/spreadsheetml/2006/main" count="1689" uniqueCount="1264">
  <si>
    <t>附件1</t>
  </si>
  <si>
    <t xml:space="preserve"> </t>
  </si>
  <si>
    <t>东丽区2022年预算执行情况和
2023年预算表</t>
  </si>
  <si>
    <t>一般公共预算</t>
  </si>
  <si>
    <t>表一</t>
  </si>
  <si>
    <t>2022年一般公共预算收入执行情况和2023年收入预算表</t>
  </si>
  <si>
    <t>单位：万元</t>
  </si>
  <si>
    <t>项             目</t>
  </si>
  <si>
    <t>2021年执行</t>
  </si>
  <si>
    <t>2022年预算</t>
  </si>
  <si>
    <t>2022年执行</t>
  </si>
  <si>
    <t>2022年预算完成%</t>
  </si>
  <si>
    <t>2022年同比增减%</t>
  </si>
  <si>
    <t>2023年预算</t>
  </si>
  <si>
    <t>2023年同比增减%</t>
  </si>
  <si>
    <t xml:space="preserve"> 一般公共预算收入合计</t>
  </si>
  <si>
    <t xml:space="preserve">   一、税收收入</t>
  </si>
  <si>
    <t xml:space="preserve">      增值税</t>
  </si>
  <si>
    <t xml:space="preserve">      企业所得税（30%）</t>
  </si>
  <si>
    <t xml:space="preserve">      个人所得税（20%）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</si>
  <si>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</si>
  <si>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</si>
  <si>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</si>
  <si>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</si>
  <si>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</si>
  <si>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</si>
  <si>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</si>
  <si>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</si>
  <si>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</si>
  <si>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环境保护税</t>
  </si>
  <si>
    <t xml:space="preserve">      其他税收收入</t>
  </si>
  <si>
    <t xml:space="preserve">   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</si>
  <si>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</si>
  <si>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</si>
  <si>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</si>
  <si>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国有资源有偿使用收入</t>
  </si>
  <si>
    <t xml:space="preserve">      其他收入</t>
  </si>
  <si>
    <t>表二</t>
  </si>
  <si>
    <t>2022年一般公共预算支出执行情况和2023年支出预算表</t>
  </si>
  <si>
    <t>项　　　　目</t>
  </si>
  <si>
    <t>2022年调整预算</t>
  </si>
  <si>
    <t>2022年调整预算完成%</t>
  </si>
  <si>
    <t>一般公共预算支出合计</t>
  </si>
  <si>
    <t xml:space="preserve">  201 一般公共服务支出</t>
  </si>
  <si>
    <t xml:space="preserve">  203 国防支出</t>
  </si>
  <si>
    <t xml:space="preserve">  204 公共安全支出</t>
  </si>
  <si>
    <t xml:space="preserve">  205 教育支出</t>
  </si>
  <si>
    <t xml:space="preserve">  206 科学技术支出</t>
  </si>
  <si>
    <t xml:space="preserve">  207 文化旅游体育与传媒支出</t>
  </si>
  <si>
    <t xml:space="preserve">  208 社会保障和就业支出</t>
  </si>
  <si>
    <t xml:space="preserve">  210 卫生健康支出</t>
  </si>
  <si>
    <t xml:space="preserve">  211 节能环保支出</t>
  </si>
  <si>
    <t xml:space="preserve">  212 城乡社区支出</t>
  </si>
  <si>
    <t xml:space="preserve">  213 农林水支出</t>
  </si>
  <si>
    <t xml:space="preserve">  214 交通运输支出</t>
  </si>
  <si>
    <t xml:space="preserve">  215 资源勘探工业信息等支出</t>
  </si>
  <si>
    <t xml:space="preserve">  216 商业服务业等支出</t>
  </si>
  <si>
    <t xml:space="preserve">  217 金融支出</t>
  </si>
  <si>
    <t xml:space="preserve">  220 自然资源海洋气象等支出</t>
  </si>
  <si>
    <t xml:space="preserve">  221 住房保障支出</t>
  </si>
  <si>
    <t xml:space="preserve">  222 粮油物资储备支出</t>
  </si>
  <si>
    <t xml:space="preserve">  224 灾害防治及应急管理支出</t>
  </si>
  <si>
    <t xml:space="preserve">  227 预备费</t>
  </si>
  <si>
    <t xml:space="preserve">  229 其他支出</t>
  </si>
  <si>
    <t xml:space="preserve">  232 债务付息支出</t>
  </si>
  <si>
    <t xml:space="preserve">  233 债务发行费用支出</t>
  </si>
  <si>
    <t>表三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</si>
  <si>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年一般公共支出预算执行情况和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年支出预算功能分类明细表</t>
    </r>
  </si>
  <si>
    <t>项目</t>
  </si>
  <si>
    <t>上年决算（执行)数</t>
  </si>
  <si>
    <t>预算数</t>
  </si>
  <si>
    <t>预算数为决算（执行）数%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</si>
  <si>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</si>
  <si>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</si>
  <si>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</si>
  <si>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</si>
  <si>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</si>
  <si>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</si>
  <si>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</si>
  <si>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</si>
  <si>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</si>
  <si>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</si>
  <si>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</si>
  <si>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</si>
  <si>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</si>
  <si>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</si>
  <si>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</si>
  <si>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</si>
  <si>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</si>
  <si>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</si>
  <si>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</si>
  <si>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</si>
  <si>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</si>
  <si>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</si>
  <si>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</si>
  <si>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</si>
  <si>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</si>
  <si>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</si>
  <si>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</si>
  <si>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</si>
  <si>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</si>
  <si>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</si>
  <si>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</si>
  <si>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</si>
  <si>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</si>
  <si>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</si>
  <si>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</si>
  <si>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</si>
  <si>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</si>
  <si>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</si>
  <si>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</si>
  <si>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</si>
  <si>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</si>
  <si>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</si>
  <si>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</si>
  <si>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</si>
  <si>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</si>
  <si>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</si>
  <si>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</si>
  <si>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</si>
  <si>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</si>
  <si>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</si>
  <si>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</si>
  <si>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</si>
  <si>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</si>
  <si>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</si>
  <si>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</si>
  <si>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</si>
  <si>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</si>
  <si>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</si>
  <si>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</si>
  <si>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</si>
  <si>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</si>
  <si>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</si>
  <si>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</si>
  <si>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</si>
  <si>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</si>
  <si>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</si>
  <si>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</si>
  <si>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</si>
  <si>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</si>
  <si>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</si>
  <si>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</si>
  <si>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</si>
  <si>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</si>
  <si>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</si>
  <si>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</si>
  <si>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</si>
  <si>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</si>
  <si>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</si>
  <si>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</si>
  <si>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</si>
  <si>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</si>
  <si>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</si>
  <si>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</si>
  <si>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</si>
  <si>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</si>
  <si>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</si>
  <si>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</si>
  <si>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</si>
  <si>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</si>
  <si>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</si>
  <si>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</si>
  <si>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</si>
  <si>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</si>
  <si>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</si>
  <si>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</si>
  <si>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</si>
  <si>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</si>
  <si>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</si>
  <si>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</si>
  <si>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</si>
  <si>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</si>
  <si>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</si>
  <si>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</si>
  <si>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</si>
  <si>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</si>
  <si>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</si>
  <si>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</si>
  <si>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</si>
  <si>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</si>
  <si>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</si>
  <si>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</si>
  <si>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</si>
  <si>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</si>
  <si>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</si>
  <si>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</si>
  <si>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</si>
  <si>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</si>
  <si>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</si>
  <si>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</si>
  <si>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</si>
  <si>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</si>
  <si>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</si>
  <si>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</si>
  <si>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</si>
  <si>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</si>
  <si>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</si>
  <si>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</si>
  <si>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</si>
  <si>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</si>
  <si>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</si>
  <si>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</si>
  <si>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</si>
  <si>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</si>
  <si>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</si>
  <si>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</si>
  <si>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</si>
  <si>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</si>
  <si>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</si>
  <si>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</si>
  <si>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</si>
  <si>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</si>
  <si>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</si>
  <si>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</si>
  <si>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</si>
  <si>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</si>
  <si>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</si>
  <si>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</si>
  <si>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</si>
  <si>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</si>
  <si>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</si>
  <si>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</si>
  <si>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</si>
  <si>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</si>
  <si>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</si>
  <si>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</si>
  <si>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</si>
  <si>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</si>
  <si>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</si>
  <si>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</si>
  <si>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</si>
  <si>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</si>
  <si>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</si>
  <si>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</si>
  <si>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</si>
  <si>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</si>
  <si>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</si>
  <si>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</si>
  <si>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</si>
  <si>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</si>
  <si>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</si>
  <si>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</si>
  <si>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</si>
  <si>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</si>
  <si>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</si>
  <si>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</si>
  <si>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</si>
  <si>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</si>
  <si>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</si>
  <si>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</si>
  <si>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</si>
  <si>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</si>
  <si>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</si>
  <si>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</si>
  <si>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</si>
  <si>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</si>
  <si>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</si>
  <si>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</si>
  <si>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</si>
  <si>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</si>
  <si>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</si>
  <si>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</si>
  <si>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</si>
  <si>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</si>
  <si>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</si>
  <si>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</si>
  <si>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</si>
  <si>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</si>
  <si>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</si>
  <si>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</si>
  <si>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</si>
  <si>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</si>
  <si>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</si>
  <si>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</si>
  <si>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</si>
  <si>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</si>
  <si>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</si>
  <si>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</si>
  <si>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</si>
  <si>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</si>
  <si>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</si>
  <si>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</si>
  <si>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</si>
  <si>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</si>
  <si>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</si>
  <si>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</si>
  <si>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</si>
  <si>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</si>
  <si>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</si>
  <si>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</si>
  <si>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</si>
  <si>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</si>
  <si>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</si>
  <si>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</si>
  <si>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</si>
  <si>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</si>
  <si>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</si>
  <si>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</si>
  <si>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</si>
  <si>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</si>
  <si>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</si>
  <si>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</si>
  <si>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</si>
  <si>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</si>
  <si>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</si>
  <si>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</si>
  <si>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</si>
  <si>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</si>
  <si>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</si>
  <si>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</si>
  <si>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</si>
  <si>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</si>
  <si>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</si>
  <si>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</si>
  <si>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</si>
  <si>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</si>
  <si>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</si>
  <si>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</si>
  <si>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</si>
  <si>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</si>
  <si>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</si>
  <si>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</si>
  <si>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</si>
  <si>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</si>
  <si>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</si>
  <si>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</si>
  <si>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</si>
  <si>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</si>
  <si>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</si>
  <si>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</si>
  <si>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</si>
  <si>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</si>
  <si>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</si>
  <si>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</si>
  <si>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</si>
  <si>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</si>
  <si>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</si>
  <si>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</si>
  <si>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</si>
  <si>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</si>
  <si>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</si>
  <si>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</si>
  <si>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</si>
  <si>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</si>
  <si>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</si>
  <si>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</si>
  <si>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</si>
  <si>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</si>
  <si>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</si>
  <si>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</si>
  <si>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</si>
  <si>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</si>
  <si>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</si>
  <si>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</si>
  <si>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</si>
  <si>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</si>
  <si>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</si>
  <si>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</si>
  <si>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</si>
  <si>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</si>
  <si>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</si>
  <si>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</si>
  <si>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</si>
  <si>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</si>
  <si>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</si>
  <si>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</si>
  <si>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</si>
  <si>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</si>
  <si>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</si>
  <si>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</si>
  <si>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</si>
  <si>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</si>
  <si>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</si>
  <si>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</si>
  <si>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</si>
  <si>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</si>
  <si>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</si>
  <si>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</si>
  <si>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</si>
  <si>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</si>
  <si>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</si>
  <si>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</si>
  <si>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</si>
  <si>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</si>
  <si>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</si>
  <si>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</si>
  <si>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</si>
  <si>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</si>
  <si>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</si>
  <si>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</si>
  <si>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</si>
  <si>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</si>
  <si>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</si>
  <si>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</si>
  <si>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</si>
  <si>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</si>
  <si>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</si>
  <si>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</si>
  <si>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</si>
  <si>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</si>
  <si>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</si>
  <si>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</si>
  <si>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</si>
  <si>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</si>
  <si>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</si>
  <si>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</si>
  <si>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</si>
  <si>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</si>
  <si>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</si>
  <si>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</si>
  <si>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</si>
  <si>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</si>
  <si>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</si>
  <si>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</si>
  <si>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</si>
  <si>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</si>
  <si>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</si>
  <si>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</si>
  <si>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</si>
  <si>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</si>
  <si>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</si>
  <si>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</si>
  <si>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</si>
  <si>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</si>
  <si>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</si>
  <si>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</si>
  <si>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</si>
  <si>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</si>
  <si>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</si>
  <si>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</si>
  <si>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</si>
  <si>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</si>
  <si>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</si>
  <si>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</si>
  <si>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</si>
  <si>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</si>
  <si>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</si>
  <si>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</si>
  <si>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</si>
  <si>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</si>
  <si>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</si>
  <si>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</si>
  <si>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</si>
  <si>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</si>
  <si>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</si>
  <si>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</si>
  <si>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</si>
  <si>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</si>
  <si>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</si>
  <si>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</si>
  <si>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</si>
  <si>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</si>
  <si>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</si>
  <si>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</si>
  <si>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</si>
  <si>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</si>
  <si>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</si>
  <si>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</si>
  <si>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</si>
  <si>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</si>
  <si>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</si>
  <si>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</si>
  <si>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</si>
  <si>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</si>
  <si>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</si>
  <si>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</si>
  <si>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</si>
  <si>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</si>
  <si>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</si>
  <si>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</si>
  <si>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</si>
  <si>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</si>
  <si>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</si>
  <si>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</si>
  <si>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</si>
  <si>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</si>
  <si>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</si>
  <si>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</si>
  <si>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</si>
  <si>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</si>
  <si>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</si>
  <si>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</si>
  <si>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</si>
  <si>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</si>
  <si>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</si>
  <si>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</si>
  <si>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</si>
  <si>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</si>
  <si>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</si>
  <si>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</si>
  <si>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</si>
  <si>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</si>
  <si>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</si>
  <si>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</si>
  <si>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</si>
  <si>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</si>
  <si>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</si>
  <si>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</si>
  <si>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</si>
  <si>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</si>
  <si>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</si>
  <si>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</si>
  <si>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</si>
  <si>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</si>
  <si>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</si>
  <si>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</si>
  <si>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</si>
  <si>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</si>
  <si>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</si>
  <si>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</si>
  <si>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</si>
  <si>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</si>
  <si>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</si>
  <si>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</si>
  <si>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</si>
  <si>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</si>
  <si>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</si>
  <si>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</si>
  <si>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</si>
  <si>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</si>
  <si>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</si>
  <si>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</si>
  <si>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</si>
  <si>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</si>
  <si>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</si>
  <si>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</si>
  <si>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</si>
  <si>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</si>
  <si>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</si>
  <si>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</si>
  <si>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</si>
  <si>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</si>
  <si>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</si>
  <si>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</si>
  <si>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</si>
  <si>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</si>
  <si>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</si>
  <si>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</si>
  <si>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</si>
  <si>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</si>
  <si>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</si>
  <si>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</si>
  <si>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</si>
  <si>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</si>
  <si>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</si>
  <si>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</si>
  <si>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</si>
  <si>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</si>
  <si>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</si>
  <si>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</si>
  <si>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</si>
  <si>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</si>
  <si>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</si>
  <si>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</si>
  <si>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</si>
  <si>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</si>
  <si>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</si>
  <si>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</si>
  <si>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</si>
  <si>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</si>
  <si>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</si>
  <si>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</si>
  <si>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</si>
  <si>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</si>
  <si>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</si>
  <si>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</si>
  <si>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</si>
  <si>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</si>
  <si>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</si>
  <si>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</si>
  <si>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</si>
  <si>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</si>
  <si>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</si>
  <si>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</si>
  <si>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</si>
  <si>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</si>
  <si>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</si>
  <si>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</si>
  <si>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</si>
  <si>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</si>
  <si>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</si>
  <si>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</si>
  <si>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</si>
  <si>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</si>
  <si>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</si>
  <si>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</si>
  <si>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</si>
  <si>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</si>
  <si>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</si>
  <si>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</si>
  <si>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</si>
  <si>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</si>
  <si>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</si>
  <si>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</si>
  <si>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</si>
  <si>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</si>
  <si>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</si>
  <si>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</si>
  <si>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</si>
  <si>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</si>
  <si>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</si>
  <si>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</si>
  <si>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</si>
  <si>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</si>
  <si>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</si>
  <si>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</si>
  <si>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</si>
  <si>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</si>
  <si>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</si>
  <si>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</si>
  <si>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</si>
  <si>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</si>
  <si>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</si>
  <si>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</si>
  <si>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</si>
  <si>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</si>
  <si>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</si>
  <si>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</si>
  <si>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</si>
  <si>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</si>
  <si>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</si>
  <si>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</si>
  <si>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</si>
  <si>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</si>
  <si>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</si>
  <si>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</si>
  <si>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</si>
  <si>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</si>
  <si>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</si>
  <si>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</si>
  <si>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</si>
  <si>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</si>
  <si>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</si>
  <si>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</si>
  <si>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</si>
  <si>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</si>
  <si>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</si>
  <si>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</si>
  <si>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</si>
  <si>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</si>
  <si>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</si>
  <si>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</si>
  <si>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</si>
  <si>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</si>
  <si>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</si>
  <si>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</si>
  <si>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</si>
  <si>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</si>
  <si>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</si>
  <si>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</si>
  <si>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</si>
  <si>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</si>
  <si>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</si>
  <si>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</si>
  <si>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</si>
  <si>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</si>
  <si>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</si>
  <si>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</si>
  <si>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</si>
  <si>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</si>
  <si>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</si>
  <si>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</si>
  <si>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</si>
  <si>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</si>
  <si>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</si>
  <si>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</si>
  <si>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</si>
  <si>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</si>
  <si>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</si>
  <si>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</si>
  <si>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</si>
  <si>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</si>
  <si>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</si>
  <si>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</si>
  <si>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</si>
  <si>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</si>
  <si>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</si>
  <si>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</si>
  <si>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</si>
  <si>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</si>
  <si>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</si>
  <si>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</si>
  <si>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</si>
  <si>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</si>
  <si>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</si>
  <si>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</si>
  <si>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</si>
  <si>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</si>
  <si>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</si>
  <si>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</si>
  <si>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</si>
  <si>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</si>
  <si>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</si>
  <si>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</si>
  <si>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</si>
  <si>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</si>
  <si>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</si>
  <si>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</si>
  <si>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</si>
  <si>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</si>
  <si>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</si>
  <si>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</si>
  <si>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</si>
  <si>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</si>
  <si>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</si>
  <si>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</si>
  <si>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</si>
  <si>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</si>
  <si>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</si>
  <si>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</si>
  <si>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</si>
  <si>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</si>
  <si>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</si>
  <si>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</si>
  <si>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</si>
  <si>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</si>
  <si>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</si>
  <si>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</si>
  <si>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</si>
  <si>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</si>
  <si>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</si>
  <si>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</si>
  <si>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</si>
  <si>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</si>
  <si>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</si>
  <si>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</si>
  <si>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</si>
  <si>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</si>
  <si>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</si>
  <si>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</si>
  <si>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</si>
  <si>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</si>
  <si>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</si>
  <si>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</si>
  <si>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</si>
  <si>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</si>
  <si>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</si>
  <si>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</si>
  <si>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</si>
  <si>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</si>
  <si>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</si>
  <si>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</si>
  <si>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</si>
  <si>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</si>
  <si>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</si>
  <si>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</si>
  <si>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</si>
  <si>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</si>
  <si>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</si>
  <si>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</si>
  <si>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</si>
  <si>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</si>
  <si>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</si>
  <si>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</si>
  <si>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</si>
  <si>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</si>
  <si>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</si>
  <si>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</si>
  <si>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</si>
  <si>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</si>
  <si>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</si>
  <si>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</si>
  <si>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</si>
  <si>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</si>
  <si>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</si>
  <si>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</si>
  <si>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</si>
  <si>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</si>
  <si>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</si>
  <si>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</si>
  <si>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</si>
  <si>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</si>
  <si>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</si>
  <si>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</si>
  <si>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</si>
  <si>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</si>
  <si>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</si>
  <si>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</si>
  <si>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</si>
  <si>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</si>
  <si>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</si>
  <si>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</si>
  <si>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</si>
  <si>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</si>
  <si>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</si>
  <si>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</si>
  <si>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</si>
  <si>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</si>
  <si>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</si>
  <si>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</si>
  <si>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</si>
  <si>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</si>
  <si>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</si>
  <si>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</si>
  <si>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</si>
  <si>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</si>
  <si>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</si>
  <si>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</si>
  <si>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</si>
  <si>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</si>
  <si>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</si>
  <si>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</si>
  <si>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</si>
  <si>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</si>
  <si>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</si>
  <si>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</si>
  <si>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</si>
  <si>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</si>
  <si>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</si>
  <si>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</si>
  <si>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</si>
  <si>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</si>
  <si>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</si>
  <si>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</si>
  <si>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</si>
  <si>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</si>
  <si>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</si>
  <si>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</si>
  <si>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</si>
  <si>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</si>
  <si>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</si>
  <si>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</si>
  <si>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</si>
  <si>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</si>
  <si>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</si>
  <si>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</si>
  <si>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</si>
  <si>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</si>
  <si>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</si>
  <si>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</si>
  <si>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</si>
  <si>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</si>
  <si>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</si>
  <si>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</si>
  <si>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</si>
  <si>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</si>
  <si>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</si>
  <si>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</si>
  <si>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</si>
  <si>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</si>
  <si>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</si>
  <si>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</si>
  <si>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</si>
  <si>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</si>
  <si>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</si>
  <si>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</si>
  <si>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</si>
  <si>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</si>
  <si>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</si>
  <si>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</si>
  <si>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</si>
  <si>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</si>
  <si>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</si>
  <si>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</si>
  <si>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</si>
  <si>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</si>
  <si>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</si>
  <si>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</si>
  <si>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</si>
  <si>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</si>
  <si>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</si>
  <si>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</si>
  <si>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</si>
  <si>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</si>
  <si>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</si>
  <si>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</si>
  <si>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</si>
  <si>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</si>
  <si>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</si>
  <si>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</si>
  <si>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</si>
  <si>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</si>
  <si>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</si>
  <si>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</si>
  <si>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</si>
  <si>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</si>
  <si>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</si>
  <si>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</si>
  <si>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</si>
  <si>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</si>
  <si>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</si>
  <si>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</si>
  <si>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</si>
  <si>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</si>
  <si>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</si>
  <si>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</si>
  <si>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</si>
  <si>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</si>
  <si>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</si>
  <si>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</si>
  <si>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</si>
  <si>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</si>
  <si>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</si>
  <si>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</si>
  <si>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</si>
  <si>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</si>
  <si>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</si>
  <si>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</si>
  <si>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</si>
  <si>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</si>
  <si>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</si>
  <si>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</si>
  <si>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</si>
  <si>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</si>
  <si>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</si>
  <si>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</si>
  <si>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</si>
  <si>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</si>
  <si>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</si>
  <si>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</si>
  <si>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</si>
  <si>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</si>
  <si>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</si>
  <si>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</si>
  <si>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</si>
  <si>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</si>
  <si>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</si>
  <si>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</si>
  <si>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</si>
  <si>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</si>
  <si>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</si>
  <si>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</si>
  <si>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</si>
  <si>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</si>
  <si>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</si>
  <si>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</si>
  <si>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</si>
  <si>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</si>
  <si>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</si>
  <si>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</si>
  <si>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</si>
  <si>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</si>
  <si>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</si>
  <si>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</si>
  <si>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</si>
  <si>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</si>
  <si>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</si>
  <si>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</si>
  <si>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</si>
  <si>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</si>
  <si>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</si>
  <si>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</si>
  <si>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</si>
  <si>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</si>
  <si>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</si>
  <si>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</si>
  <si>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</si>
  <si>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</si>
  <si>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</si>
  <si>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</si>
  <si>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</si>
  <si>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</si>
  <si>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</si>
  <si>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</si>
  <si>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</si>
  <si>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</si>
  <si>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</si>
  <si>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</si>
  <si>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</si>
  <si>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</si>
  <si>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</si>
  <si>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</si>
  <si>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</si>
  <si>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</si>
  <si>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</si>
  <si>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</si>
  <si>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</si>
  <si>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</si>
  <si>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</si>
  <si>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</si>
  <si>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</si>
  <si>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</si>
  <si>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</si>
  <si>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</si>
  <si>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</si>
  <si>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</si>
  <si>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</si>
  <si>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</si>
  <si>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</si>
  <si>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</si>
  <si>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</si>
  <si>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</si>
  <si>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</si>
  <si>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</si>
  <si>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</si>
  <si>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</si>
  <si>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</si>
  <si>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</si>
  <si>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</si>
  <si>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</si>
  <si>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</si>
  <si>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</si>
  <si>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</si>
  <si>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</si>
  <si>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</si>
  <si>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</si>
  <si>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</si>
  <si>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</si>
  <si>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</si>
  <si>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</si>
  <si>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</si>
  <si>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</si>
  <si>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</si>
  <si>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</si>
  <si>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</si>
  <si>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</si>
  <si>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</si>
  <si>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</si>
  <si>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</si>
  <si>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</si>
  <si>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</si>
  <si>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</si>
  <si>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</si>
  <si>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</si>
  <si>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</si>
  <si>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</si>
  <si>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</si>
  <si>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</si>
  <si>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</si>
  <si>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</si>
  <si>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</si>
  <si>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</si>
  <si>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</si>
  <si>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</si>
  <si>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</si>
  <si>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</si>
  <si>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</si>
  <si>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</si>
  <si>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</si>
  <si>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</si>
  <si>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</si>
  <si>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</si>
  <si>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</si>
  <si>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</si>
  <si>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</si>
  <si>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</si>
  <si>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</si>
  <si>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</si>
  <si>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</si>
  <si>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</si>
  <si>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</si>
  <si>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</si>
  <si>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</si>
  <si>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</si>
  <si>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</si>
  <si>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</si>
  <si>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</si>
  <si>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</si>
  <si>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</si>
  <si>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</si>
  <si>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</si>
  <si>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</si>
  <si>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</si>
  <si>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</si>
  <si>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</si>
  <si>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</si>
  <si>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</si>
  <si>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</si>
  <si>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</si>
  <si>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</si>
  <si>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</si>
  <si>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</si>
  <si>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</si>
  <si>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</si>
  <si>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</si>
  <si>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</si>
  <si>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</si>
  <si>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</si>
  <si>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  预备费</t>
  </si>
  <si>
    <t xml:space="preserve">      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</si>
  <si>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</si>
  <si>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</si>
  <si>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</si>
  <si>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</si>
  <si>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</si>
  <si>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</si>
  <si>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</si>
  <si>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</si>
  <si>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</si>
  <si>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</si>
  <si>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</si>
  <si>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</si>
  <si>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</si>
  <si>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表四</t>
  </si>
  <si>
    <r>
      <rPr>
        <sz val="16"/>
        <rFont val="Times New Roman"/>
        <charset val="134"/>
      </rPr>
      <t>2022</t>
    </r>
    <r>
      <rPr>
        <sz val="16"/>
        <rFont val="方正小标宋简体"/>
        <charset val="134"/>
      </rPr>
      <t>年一般公共支出预算执行情况和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年支出预算经济分类明细表</t>
    </r>
  </si>
  <si>
    <t>科目编码</t>
  </si>
  <si>
    <t>一般公共预算经济分类支出合计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</si>
  <si>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</si>
  <si>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</si>
  <si>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</si>
  <si>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</si>
  <si>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</si>
  <si>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</si>
  <si>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</si>
  <si>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</si>
  <si>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</si>
  <si>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</si>
  <si>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</si>
  <si>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</si>
  <si>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</si>
  <si>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</si>
  <si>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</si>
  <si>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</si>
  <si>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机关资本性支出(一)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</si>
  <si>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</si>
  <si>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</si>
  <si>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</si>
  <si>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</si>
  <si>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</si>
  <si>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</si>
  <si>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</si>
  <si>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 xml:space="preserve">  机关资本性支出(二)</t>
  </si>
  <si>
    <t xml:space="preserve">  对事业单位经常性补助</t>
  </si>
  <si>
    <t xml:space="preserve">    工资福利支出</t>
  </si>
  <si>
    <t xml:space="preserve">    商品和服务支出</t>
  </si>
  <si>
    <t xml:space="preserve">    其他对事业单位补助</t>
  </si>
  <si>
    <t xml:space="preserve">  对事业单位资本性补助</t>
  </si>
  <si>
    <t xml:space="preserve">    资本性支出(一)</t>
  </si>
  <si>
    <t xml:space="preserve">    资本性支出(二)</t>
  </si>
  <si>
    <t xml:space="preserve">  对企业补助</t>
  </si>
  <si>
    <t xml:space="preserve">    费用补贴</t>
  </si>
  <si>
    <t xml:space="preserve">    利息补贴</t>
  </si>
  <si>
    <t xml:space="preserve">    其他对企业补助</t>
  </si>
  <si>
    <t xml:space="preserve">  对企业资本性支出</t>
  </si>
  <si>
    <t xml:space="preserve">    资本金注入(一)</t>
  </si>
  <si>
    <t xml:space="preserve">    资本金注入(二)</t>
  </si>
  <si>
    <t xml:space="preserve">    政府投资基金股权投资</t>
  </si>
  <si>
    <t xml:space="preserve">    其他对企业资本性支出</t>
  </si>
  <si>
    <t>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</si>
  <si>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</si>
  <si>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</si>
  <si>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</si>
  <si>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</si>
  <si>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</si>
  <si>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对社会保障基金补助</t>
  </si>
  <si>
    <t xml:space="preserve">    对社会保险基金补助</t>
  </si>
  <si>
    <t xml:space="preserve">    对机关事业单位职业年金的补助</t>
  </si>
  <si>
    <t>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</si>
  <si>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</si>
  <si>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</si>
  <si>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</si>
  <si>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</si>
  <si>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其他支出</t>
  </si>
  <si>
    <t xml:space="preserve">    国家赔偿费用支出</t>
  </si>
  <si>
    <t xml:space="preserve">    对民间非营利组织和群众性自治组织补贴</t>
  </si>
  <si>
    <t xml:space="preserve">    经常性赠与</t>
  </si>
  <si>
    <t xml:space="preserve">    资本性赠与</t>
  </si>
  <si>
    <t>政府性基金预算</t>
  </si>
  <si>
    <t>表五</t>
  </si>
  <si>
    <t>2022年政府性基金预算收入执行情况和2023年收入预算表</t>
  </si>
  <si>
    <t>项           目</t>
  </si>
  <si>
    <t>政府性基金预算收入合计</t>
  </si>
  <si>
    <t>农业土地开发资金</t>
  </si>
  <si>
    <t>国有土地使用权出让收入</t>
  </si>
  <si>
    <t>城市基础设施配套费收入</t>
  </si>
  <si>
    <t xml:space="preserve">  污水处理费收入</t>
  </si>
  <si>
    <t xml:space="preserve">  其他政府性基金收入</t>
  </si>
  <si>
    <t>表六</t>
  </si>
  <si>
    <t>2022年政府性基金预算支出执行情况和2023年支出预算表</t>
  </si>
  <si>
    <t>政府性基金预算支出合计</t>
  </si>
  <si>
    <t xml:space="preserve">      国有土地使用权出让收入安排的支出</t>
  </si>
  <si>
    <t xml:space="preserve">      国有土地收益基金安排的支出</t>
  </si>
  <si>
    <t xml:space="preserve">      城市基础设施配套费安排的支出</t>
  </si>
  <si>
    <t xml:space="preserve">      污水处理费安排的支出</t>
  </si>
  <si>
    <t xml:space="preserve">      其他政府性基金及对应专项债务收入安排的支出</t>
  </si>
  <si>
    <t xml:space="preserve">      彩票公益金安排的支出</t>
  </si>
  <si>
    <t xml:space="preserve">  抗疫特别国债安排的支出</t>
  </si>
  <si>
    <t>社会保险基金预算</t>
  </si>
  <si>
    <t>表七</t>
  </si>
  <si>
    <t>2022年社会保险基金收入预算执行情况和2023年收入预算表</t>
  </si>
  <si>
    <t>2022年</t>
  </si>
  <si>
    <t>2023年</t>
  </si>
  <si>
    <t>预   算</t>
  </si>
  <si>
    <t>预算执行</t>
  </si>
  <si>
    <t>执行为      预算％</t>
  </si>
  <si>
    <t>执行为2021
年决算％</t>
  </si>
  <si>
    <t>预算为2022
年执行％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</si>
  <si>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</si>
  <si>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</si>
  <si>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</si>
  <si>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</si>
  <si>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</si>
  <si>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</si>
  <si>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</si>
  <si>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</si>
  <si>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</si>
  <si>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</si>
  <si>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</si>
  <si>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</si>
  <si>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表八</t>
  </si>
  <si>
    <t>2022年社会保险基金支出预算执行情况和2023年支出预算表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</si>
  <si>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</si>
  <si>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</si>
  <si>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</si>
  <si>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</si>
  <si>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</si>
  <si>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</si>
  <si>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</si>
  <si>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</si>
  <si>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</si>
  <si>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</si>
  <si>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</si>
  <si>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</si>
  <si>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</si>
  <si>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</si>
  <si>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</si>
  <si>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</si>
  <si>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</si>
  <si>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</si>
  <si>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</si>
  <si>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表九</t>
  </si>
  <si>
    <t>2022年社会保险基金结余预算执行情况和2023年结余预算表</t>
  </si>
  <si>
    <t>执行为            预算％</t>
  </si>
  <si>
    <t>社会保险基金当年收支结余合计</t>
  </si>
  <si>
    <t>社会保险基金年末滚存结余合计</t>
  </si>
  <si>
    <t>一、城镇企业职工基本养老保险基金当年收支结余</t>
  </si>
  <si>
    <t xml:space="preserve">    城镇企业职工基本养老保险基金年末滚存结余</t>
  </si>
  <si>
    <t>二、失业保险基金当年收支结余</t>
  </si>
  <si>
    <t xml:space="preserve">    失业保险基金年末滚存结余</t>
  </si>
  <si>
    <t>三、城镇职工基本医疗保险基金当年收支结余</t>
  </si>
  <si>
    <t xml:space="preserve">    城镇职工基本医疗保险基金年末滚存结余</t>
  </si>
  <si>
    <t>四、工伤保险基金当年收支结余</t>
  </si>
  <si>
    <t xml:space="preserve">    工伤保险基金年末滚存结余</t>
  </si>
  <si>
    <t>五、城镇职工生育保险基金当年收支结余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</si>
  <si>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城镇职工生育保险基金年末滚存结余</t>
    </r>
  </si>
  <si>
    <t>六、城乡居民基本养老保险基金当年收支结余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</si>
  <si>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城乡居民基本养老保险基金年末滚存结余</t>
    </r>
  </si>
  <si>
    <t>七、城乡居民基本医疗保险基金当年收支结余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</si>
  <si>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城乡居民基本医疗保险基金年末滚存结余</t>
    </r>
  </si>
  <si>
    <t>八、机关事业单位基本养老保险基金当年收支结余</t>
  </si>
  <si>
    <t xml:space="preserve">    机关事业单位基本养老保险基金年末滚存结余</t>
  </si>
  <si>
    <t>国有资本经营预算</t>
  </si>
  <si>
    <t>表十</t>
  </si>
  <si>
    <t>2022年国有资本经营预算收入执行情况和2023年收入预算表</t>
  </si>
  <si>
    <t>国有资本经营预算收入合计</t>
  </si>
  <si>
    <t>利润收入</t>
  </si>
  <si>
    <t xml:space="preserve">  其他企业利润收入</t>
  </si>
  <si>
    <t>股利、股息收入</t>
  </si>
  <si>
    <t>产权转让收入</t>
  </si>
  <si>
    <t>清算收入</t>
  </si>
  <si>
    <t>其他国有资本经营预算收入</t>
  </si>
  <si>
    <t>表十一</t>
  </si>
  <si>
    <t>2022年国有资本经营预算支出执行情况和2023年支出预算表</t>
  </si>
  <si>
    <t>国有资本经营预算支出合计</t>
  </si>
  <si>
    <t>社会保障和就业支出</t>
  </si>
  <si>
    <t>国有资本经营预算支出</t>
  </si>
  <si>
    <t xml:space="preserve">    解决历史遗留问题及改革成本支出  </t>
  </si>
  <si>
    <t xml:space="preserve">    国有企业资本金注入 </t>
  </si>
  <si>
    <r>
      <rPr>
        <sz val="12"/>
        <rFont val="宋体"/>
        <charset val="134"/>
      </rPr>
      <t xml:space="preserve"> </t>
    </r>
    <r>
      <rPr>
        <sz val="12"/>
        <color rgb="FF000000"/>
        <rFont val="宋体"/>
        <charset val="134"/>
      </rPr>
      <t xml:space="preserve">     国有企业政策性补贴</t>
    </r>
  </si>
  <si>
    <r>
      <rPr>
        <sz val="12"/>
        <rFont val="宋体"/>
        <charset val="134"/>
      </rPr>
      <t xml:space="preserve"> </t>
    </r>
    <r>
      <rPr>
        <sz val="12"/>
        <color rgb="FF000000"/>
        <rFont val="宋体"/>
        <charset val="134"/>
      </rPr>
      <t xml:space="preserve">     其他国有资本经营预算支出</t>
    </r>
  </si>
  <si>
    <t>表十二</t>
  </si>
  <si>
    <t>东丽区2022年政府债务情况表</t>
  </si>
  <si>
    <t>金         额</t>
  </si>
  <si>
    <t>合计</t>
  </si>
  <si>
    <t>政府债券</t>
  </si>
  <si>
    <t>国有企事业单位债务等</t>
  </si>
  <si>
    <t>一、2021年末政府债务余额</t>
  </si>
  <si>
    <t>（一）一般债务</t>
  </si>
  <si>
    <t>（二）专项债务</t>
  </si>
  <si>
    <t>二、2022年末政府债务余额限额</t>
  </si>
  <si>
    <t>三、2022年政府债务举借额</t>
  </si>
  <si>
    <t>四、2022年政府债务还本额</t>
  </si>
  <si>
    <t>五、2022年末政府债务余额</t>
  </si>
</sst>
</file>

<file path=xl/styles.xml><?xml version="1.0" encoding="utf-8"?>
<styleSheet xmlns="http://schemas.openxmlformats.org/spreadsheetml/2006/main">
  <numFmts count="30">
    <numFmt numFmtId="176" formatCode="0.0_);[Red]\(0.0\)"/>
    <numFmt numFmtId="177" formatCode="0.0%"/>
    <numFmt numFmtId="178" formatCode="_(&quot;$&quot;* #,##0.00_);_(&quot;$&quot;* \(#,##0.00\);_(&quot;$&quot;* &quot;-&quot;??_);_(@_)"/>
    <numFmt numFmtId="179" formatCode="0.0"/>
    <numFmt numFmtId="180" formatCode="_-&quot;$&quot;* #,##0_-;\-&quot;$&quot;* #,##0_-;_-&quot;$&quot;* &quot;-&quot;_-;_-@_-"/>
    <numFmt numFmtId="181" formatCode="0;_琀"/>
    <numFmt numFmtId="182" formatCode="#,##0_);[Red]\(#,##0\)"/>
    <numFmt numFmtId="183" formatCode="#,##0_ "/>
    <numFmt numFmtId="184" formatCode="_-* #,##0.00_$_-;\-* #,##0.00_$_-;_-* &quot;-&quot;??_$_-;_-@_-"/>
    <numFmt numFmtId="185" formatCode="_-* #,##0_$_-;\-* #,##0_$_-;_-* &quot;-&quot;_$_-;_-@_-"/>
    <numFmt numFmtId="43" formatCode="_ * #,##0.00_ ;_ * \-#,##0.00_ ;_ * &quot;-&quot;??_ ;_ @_ "/>
    <numFmt numFmtId="186" formatCode="0.0_ "/>
    <numFmt numFmtId="187" formatCode="0_ "/>
    <numFmt numFmtId="188" formatCode="_-* #,##0&quot;$&quot;_-;\-* #,##0&quot;$&quot;_-;_-* &quot;-&quot;&quot;$&quot;_-;_-@_-"/>
    <numFmt numFmtId="41" formatCode="_ * #,##0_ ;_ * \-#,##0_ ;_ * &quot;-&quot;_ ;_ @_ "/>
    <numFmt numFmtId="189" formatCode="#,##0.00_ "/>
    <numFmt numFmtId="190" formatCode="0.00_ "/>
    <numFmt numFmtId="191" formatCode="_-* #,##0.00&quot;$&quot;_-;\-* #,##0.00&quot;$&quot;_-;_-* &quot;-&quot;??&quot;$&quot;_-;_-@_-"/>
    <numFmt numFmtId="192" formatCode="#,##0;\-#,##0;&quot;-&quot;"/>
    <numFmt numFmtId="42" formatCode="_ &quot;￥&quot;* #,##0_ ;_ &quot;￥&quot;* \-#,##0_ ;_ &quot;￥&quot;* &quot;-&quot;_ ;_ @_ "/>
    <numFmt numFmtId="193" formatCode="_(* #,##0_);_(* \(#,##0\);_(* &quot;-&quot;??_);_(@_)"/>
    <numFmt numFmtId="194" formatCode="\$#,##0;\(\$#,##0\)"/>
    <numFmt numFmtId="195" formatCode="#,##0;\(#,##0\)"/>
    <numFmt numFmtId="44" formatCode="_ &quot;￥&quot;* #,##0.00_ ;_ &quot;￥&quot;* \-#,##0.00_ ;_ &quot;￥&quot;* &quot;-&quot;??_ ;_ @_ "/>
    <numFmt numFmtId="196" formatCode="#,##0.0_ "/>
    <numFmt numFmtId="197" formatCode="_ * #,##0.0_ ;_ * \-#,##0.0_ ;_ * &quot;-&quot;??.0_ ;_ @_ "/>
    <numFmt numFmtId="198" formatCode="yyyy&quot;年&quot;m&quot;月&quot;d&quot;日&quot;;@"/>
    <numFmt numFmtId="199" formatCode="0_);[Red]\(0\)"/>
    <numFmt numFmtId="200" formatCode="_ * #,##0_ ;_ * \-#,##0_ ;_ * &quot;-&quot;??_ ;_ @_ "/>
    <numFmt numFmtId="201" formatCode="\$#,##0.00;\(\$#,##0.00\)"/>
  </numFmts>
  <fonts count="11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sz val="20"/>
      <name val="黑体"/>
      <charset val="134"/>
    </font>
    <font>
      <sz val="12"/>
      <name val="宋体"/>
      <charset val="134"/>
      <scheme val="major"/>
    </font>
    <font>
      <sz val="22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2"/>
      <color theme="1"/>
      <name val="宋体"/>
      <charset val="134"/>
      <scheme val="minor"/>
    </font>
    <font>
      <sz val="16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6"/>
      <color theme="1"/>
      <name val="黑体"/>
      <charset val="134"/>
    </font>
    <font>
      <b/>
      <sz val="22"/>
      <name val="黑体"/>
      <charset val="134"/>
    </font>
    <font>
      <sz val="40"/>
      <name val="方正小标宋简体"/>
      <charset val="134"/>
    </font>
    <font>
      <sz val="24"/>
      <name val="楷体_GB2312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Courier"/>
      <charset val="134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2"/>
      <color indexed="17"/>
      <name val="楷体_GB2312"/>
      <charset val="134"/>
    </font>
    <font>
      <b/>
      <sz val="11"/>
      <color indexed="62"/>
      <name val="宋体"/>
      <charset val="134"/>
    </font>
    <font>
      <sz val="11"/>
      <name val="ＭＳ Ｐゴシック"/>
      <charset val="134"/>
    </font>
    <font>
      <sz val="11"/>
      <color rgb="FF9C6500"/>
      <name val="宋体"/>
      <charset val="0"/>
      <scheme val="minor"/>
    </font>
    <font>
      <sz val="8"/>
      <name val="Times New Roman"/>
      <charset val="134"/>
    </font>
    <font>
      <b/>
      <sz val="11"/>
      <color indexed="63"/>
      <name val="宋体"/>
      <charset val="134"/>
    </font>
    <font>
      <b/>
      <sz val="10"/>
      <name val="Arial"/>
      <charset val="134"/>
    </font>
    <font>
      <u/>
      <sz val="12"/>
      <color indexed="36"/>
      <name val="宋体"/>
      <charset val="134"/>
    </font>
    <font>
      <sz val="10.5"/>
      <color indexed="20"/>
      <name val="宋体"/>
      <charset val="134"/>
    </font>
    <font>
      <sz val="11"/>
      <color indexed="60"/>
      <name val="宋体"/>
      <charset val="134"/>
    </font>
    <font>
      <sz val="10"/>
      <name val="Times New Roman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2"/>
      <name val="官帕眉"/>
      <charset val="134"/>
    </font>
    <font>
      <sz val="12"/>
      <color indexed="20"/>
      <name val="楷体_GB2312"/>
      <charset val="134"/>
    </font>
    <font>
      <sz val="11"/>
      <color indexed="42"/>
      <name val="宋体"/>
      <charset val="134"/>
    </font>
    <font>
      <sz val="9"/>
      <color indexed="20"/>
      <name val="宋体"/>
      <charset val="134"/>
    </font>
    <font>
      <sz val="10.5"/>
      <color indexed="17"/>
      <name val="宋体"/>
      <charset val="134"/>
    </font>
    <font>
      <sz val="12"/>
      <color indexed="16"/>
      <name val="宋体"/>
      <charset val="134"/>
    </font>
    <font>
      <b/>
      <sz val="13"/>
      <color indexed="62"/>
      <name val="宋体"/>
      <charset val="134"/>
    </font>
    <font>
      <sz val="12"/>
      <name val="바탕체"/>
      <charset val="134"/>
    </font>
    <font>
      <b/>
      <sz val="10"/>
      <name val="MS Sans Serif"/>
      <charset val="134"/>
    </font>
    <font>
      <sz val="12"/>
      <name val="Arial"/>
      <charset val="134"/>
    </font>
    <font>
      <b/>
      <sz val="11"/>
      <color indexed="9"/>
      <name val="宋体"/>
      <charset val="134"/>
    </font>
    <font>
      <b/>
      <sz val="12"/>
      <name val="Arial"/>
      <charset val="134"/>
    </font>
    <font>
      <sz val="10"/>
      <color indexed="8"/>
      <name val="Arial"/>
      <charset val="134"/>
    </font>
    <font>
      <sz val="9"/>
      <name val="宋体"/>
      <charset val="134"/>
    </font>
    <font>
      <sz val="9"/>
      <color indexed="17"/>
      <name val="宋体"/>
      <charset val="134"/>
    </font>
    <font>
      <b/>
      <sz val="21"/>
      <name val="楷体_GB2312"/>
      <charset val="134"/>
    </font>
    <font>
      <u/>
      <sz val="12"/>
      <color indexed="12"/>
      <name val="宋体"/>
      <charset val="134"/>
    </font>
    <font>
      <b/>
      <sz val="18"/>
      <color indexed="62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b/>
      <sz val="13"/>
      <color indexed="56"/>
      <name val="宋体"/>
      <charset val="134"/>
    </font>
    <font>
      <b/>
      <sz val="18"/>
      <name val="Arial"/>
      <charset val="134"/>
    </font>
    <font>
      <b/>
      <i/>
      <sz val="16"/>
      <name val="Helv"/>
      <charset val="134"/>
    </font>
    <font>
      <sz val="12"/>
      <color rgb="FF00000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</fonts>
  <fills count="8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</borders>
  <cellStyleXfs count="842">
    <xf numFmtId="0" fontId="0" fillId="0" borderId="0">
      <alignment vertical="center"/>
    </xf>
    <xf numFmtId="0" fontId="44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7" fillId="2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55" fillId="0" borderId="19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3" fillId="16" borderId="23" applyNumberFormat="0" applyAlignment="0" applyProtection="0">
      <alignment vertical="center"/>
    </xf>
    <xf numFmtId="0" fontId="54" fillId="26" borderId="21" applyNumberFormat="0" applyAlignment="0" applyProtection="0">
      <alignment vertical="center"/>
    </xf>
    <xf numFmtId="0" fontId="2" fillId="0" borderId="0">
      <alignment vertical="center"/>
    </xf>
    <xf numFmtId="0" fontId="45" fillId="16" borderId="16" applyNumberFormat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5" fillId="34" borderId="2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80" fontId="66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77" fillId="24" borderId="29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47" fillId="4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81" fontId="78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/>
    <xf numFmtId="0" fontId="29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84" fillId="6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6" fillId="0" borderId="10">
      <alignment horizontal="distributed" vertical="center" wrapText="1"/>
    </xf>
    <xf numFmtId="0" fontId="86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178" fontId="66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40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76" fillId="0" borderId="0"/>
    <xf numFmtId="0" fontId="41" fillId="5" borderId="0" applyNumberFormat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56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54" fillId="26" borderId="21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2" fillId="37" borderId="2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5" fillId="0" borderId="0"/>
    <xf numFmtId="0" fontId="72" fillId="5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0" fontId="74" fillId="0" borderId="0" applyFont="0" applyFill="0" applyBorder="0" applyAlignment="0" applyProtection="0"/>
    <xf numFmtId="0" fontId="52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0" fillId="40" borderId="0" applyNumberFormat="0" applyBorder="0" applyAlignment="0" applyProtection="0"/>
    <xf numFmtId="0" fontId="2" fillId="0" borderId="0"/>
    <xf numFmtId="0" fontId="53" fillId="10" borderId="21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7" fillId="10" borderId="29" applyNumberFormat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92" fillId="0" borderId="0"/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62" borderId="0" applyNumberFormat="0" applyBorder="0" applyAlignment="0" applyProtection="0"/>
    <xf numFmtId="0" fontId="2" fillId="0" borderId="0">
      <alignment vertical="center"/>
    </xf>
    <xf numFmtId="0" fontId="84" fillId="6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38" fontId="74" fillId="0" borderId="0" applyFont="0" applyFill="0" applyBorder="0" applyAlignment="0" applyProtection="0"/>
    <xf numFmtId="0" fontId="6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5" fillId="19" borderId="17" applyNumberFormat="0" applyAlignment="0" applyProtection="0">
      <alignment vertical="center"/>
    </xf>
    <xf numFmtId="9" fontId="85" fillId="0" borderId="0" applyFont="0" applyFill="0" applyBorder="0" applyAlignment="0" applyProtection="0"/>
    <xf numFmtId="0" fontId="51" fillId="0" borderId="20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201" fontId="8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7" fillId="0" borderId="0"/>
    <xf numFmtId="0" fontId="62" fillId="25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107" fillId="0" borderId="35" applyNumberFormat="0" applyFill="0" applyAlignment="0" applyProtection="0">
      <alignment vertical="center"/>
    </xf>
    <xf numFmtId="0" fontId="60" fillId="72" borderId="0" applyNumberFormat="0" applyBorder="0" applyAlignment="0" applyProtection="0"/>
    <xf numFmtId="0" fontId="87" fillId="64" borderId="0" applyNumberFormat="0" applyBorder="0" applyAlignment="0" applyProtection="0">
      <alignment vertical="center"/>
    </xf>
    <xf numFmtId="198" fontId="78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4" fillId="0" borderId="31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" fontId="26" fillId="0" borderId="10">
      <alignment vertical="center"/>
      <protection locked="0"/>
    </xf>
    <xf numFmtId="0" fontId="4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11" fillId="66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4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Protection="0">
      <alignment vertical="center"/>
    </xf>
    <xf numFmtId="0" fontId="41" fillId="25" borderId="0" applyNumberFormat="0" applyBorder="0" applyAlignment="0" applyProtection="0">
      <alignment vertical="center"/>
    </xf>
    <xf numFmtId="185" fontId="71" fillId="0" borderId="0" applyFont="0" applyFill="0" applyBorder="0" applyAlignment="0" applyProtection="0"/>
    <xf numFmtId="0" fontId="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0" fillId="66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100" fillId="0" borderId="0">
      <alignment horizontal="centerContinuous"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0" fillId="40" borderId="0" applyNumberFormat="0" applyBorder="0" applyAlignment="0" applyProtection="0"/>
    <xf numFmtId="37" fontId="103" fillId="0" borderId="0"/>
    <xf numFmtId="0" fontId="40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41" fillId="5" borderId="0" applyNumberFormat="0" applyBorder="0" applyAlignment="0" applyProtection="0">
      <alignment vertical="center"/>
    </xf>
    <xf numFmtId="41" fontId="8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62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6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52" fillId="63" borderId="0" applyNumberFormat="0" applyBorder="0" applyAlignment="0" applyProtection="0">
      <alignment vertical="center"/>
    </xf>
    <xf numFmtId="0" fontId="96" fillId="0" borderId="32" applyNumberFormat="0" applyAlignment="0" applyProtection="0">
      <alignment horizontal="left"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95" fontId="82" fillId="0" borderId="0"/>
    <xf numFmtId="0" fontId="74" fillId="0" borderId="0" applyFont="0" applyFill="0" applyBorder="0" applyAlignment="0" applyProtection="0"/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/>
    <xf numFmtId="0" fontId="84" fillId="68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192" fontId="97" fillId="0" borderId="0" applyFill="0" applyBorder="0" applyAlignment="0"/>
    <xf numFmtId="0" fontId="51" fillId="0" borderId="20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37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69" fillId="0" borderId="0"/>
    <xf numFmtId="0" fontId="66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0" fillId="73" borderId="0" applyNumberFormat="0" applyBorder="0" applyAlignment="0" applyProtection="0"/>
    <xf numFmtId="0" fontId="87" fillId="6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0" fillId="40" borderId="0" applyNumberFormat="0" applyBorder="0" applyAlignment="0" applyProtection="0"/>
    <xf numFmtId="43" fontId="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" fontId="66" fillId="0" borderId="0"/>
    <xf numFmtId="0" fontId="11" fillId="17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19" borderId="17" applyNumberFormat="0" applyAlignment="0" applyProtection="0">
      <alignment vertical="center"/>
    </xf>
    <xf numFmtId="0" fontId="42" fillId="2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21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27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67" borderId="0" applyNumberFormat="0" applyBorder="0" applyAlignment="0" applyProtection="0"/>
    <xf numFmtId="0" fontId="98" fillId="0" borderId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38" fontId="104" fillId="24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08" fillId="0" borderId="36" applyNumberFormat="0" applyFill="0" applyAlignment="0" applyProtection="0">
      <alignment vertical="center"/>
    </xf>
    <xf numFmtId="0" fontId="96" fillId="0" borderId="13">
      <alignment horizontal="left" vertical="center"/>
    </xf>
    <xf numFmtId="0" fontId="40" fillId="13" borderId="0" applyNumberFormat="0" applyBorder="0" applyAlignment="0" applyProtection="0">
      <alignment vertical="center"/>
    </xf>
    <xf numFmtId="9" fontId="78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2" fontId="94" fillId="0" borderId="0" applyProtection="0"/>
    <xf numFmtId="0" fontId="40" fillId="11" borderId="0" applyNumberFormat="0" applyBorder="0" applyAlignment="0" applyProtection="0">
      <alignment vertical="center"/>
    </xf>
    <xf numFmtId="0" fontId="54" fillId="26" borderId="21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6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6" fillId="0" borderId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75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6" fillId="0" borderId="0"/>
    <xf numFmtId="0" fontId="94" fillId="0" borderId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6" fillId="0" borderId="0"/>
    <xf numFmtId="43" fontId="66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4" fillId="7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7" fillId="2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78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79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0" fontId="110" fillId="0" borderId="0"/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1" fillId="0" borderId="3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2" fillId="0" borderId="0"/>
    <xf numFmtId="0" fontId="105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179" fontId="26" fillId="0" borderId="10">
      <alignment vertical="center"/>
      <protection locked="0"/>
    </xf>
    <xf numFmtId="0" fontId="40" fillId="1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194" fontId="82" fillId="0" borderId="0"/>
    <xf numFmtId="0" fontId="4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10" fontId="104" fillId="10" borderId="10" applyNumberFormat="0" applyBorder="0" applyAlignment="0" applyProtection="0"/>
    <xf numFmtId="0" fontId="42" fillId="80" borderId="0" applyNumberFormat="0" applyBorder="0" applyAlignment="0" applyProtection="0"/>
    <xf numFmtId="0" fontId="62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0" fontId="66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13" fillId="0" borderId="0"/>
    <xf numFmtId="0" fontId="41" fillId="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62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/>
    <xf numFmtId="0" fontId="87" fillId="5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2" fillId="33" borderId="0" applyNumberFormat="0" applyBorder="0" applyAlignment="0" applyProtection="0"/>
    <xf numFmtId="184" fontId="71" fillId="0" borderId="0" applyFont="0" applyFill="0" applyBorder="0" applyAlignment="0" applyProtection="0"/>
    <xf numFmtId="0" fontId="42" fillId="81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71" fillId="0" borderId="0"/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0" fillId="40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91" fontId="71" fillId="0" borderId="0" applyFont="0" applyFill="0" applyBorder="0" applyAlignment="0" applyProtection="0"/>
    <xf numFmtId="0" fontId="86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12" fillId="0" borderId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7" fillId="0" borderId="0"/>
    <xf numFmtId="0" fontId="2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0" fillId="40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88" fontId="71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1" fillId="0" borderId="0" xfId="310" applyFont="1" applyFill="1" applyAlignment="1">
      <alignment vertical="top"/>
    </xf>
    <xf numFmtId="0" fontId="2" fillId="0" borderId="0" xfId="310" applyFont="1" applyFill="1" applyAlignment="1">
      <alignment vertical="center"/>
    </xf>
    <xf numFmtId="0" fontId="3" fillId="0" borderId="0" xfId="310" applyFont="1" applyFill="1" applyAlignment="1">
      <alignment vertical="center"/>
    </xf>
    <xf numFmtId="0" fontId="4" fillId="0" borderId="0" xfId="310" applyFont="1" applyFill="1" applyAlignment="1">
      <alignment vertical="center"/>
    </xf>
    <xf numFmtId="0" fontId="2" fillId="0" borderId="0" xfId="0" applyFont="1" applyFill="1" applyAlignment="1"/>
    <xf numFmtId="0" fontId="5" fillId="0" borderId="0" xfId="310" applyFont="1" applyFill="1" applyAlignment="1">
      <alignment vertical="center"/>
    </xf>
    <xf numFmtId="0" fontId="6" fillId="2" borderId="0" xfId="310" applyFont="1" applyFill="1" applyAlignment="1">
      <alignment horizontal="center" vertical="top"/>
    </xf>
    <xf numFmtId="0" fontId="2" fillId="2" borderId="0" xfId="310" applyFont="1" applyFill="1" applyAlignment="1">
      <alignment vertical="center"/>
    </xf>
    <xf numFmtId="0" fontId="2" fillId="2" borderId="0" xfId="310" applyFont="1" applyFill="1" applyAlignment="1">
      <alignment horizontal="right" vertical="center"/>
    </xf>
    <xf numFmtId="0" fontId="2" fillId="0" borderId="0" xfId="310" applyFont="1" applyFill="1" applyAlignment="1">
      <alignment horizontal="right" vertical="center"/>
    </xf>
    <xf numFmtId="0" fontId="3" fillId="2" borderId="1" xfId="415" applyFont="1" applyFill="1" applyBorder="1" applyAlignment="1">
      <alignment horizontal="center" vertical="center" wrapText="1"/>
    </xf>
    <xf numFmtId="0" fontId="3" fillId="2" borderId="2" xfId="310" applyFont="1" applyFill="1" applyBorder="1" applyAlignment="1">
      <alignment horizontal="center" vertical="center"/>
    </xf>
    <xf numFmtId="0" fontId="3" fillId="2" borderId="3" xfId="310" applyFont="1" applyFill="1" applyBorder="1" applyAlignment="1">
      <alignment horizontal="center" vertical="center"/>
    </xf>
    <xf numFmtId="0" fontId="3" fillId="2" borderId="4" xfId="415" applyFont="1" applyFill="1" applyBorder="1" applyAlignment="1">
      <alignment horizontal="center" vertical="center" wrapText="1"/>
    </xf>
    <xf numFmtId="0" fontId="3" fillId="2" borderId="5" xfId="310" applyFont="1" applyFill="1" applyBorder="1" applyAlignment="1">
      <alignment horizontal="center" vertical="center"/>
    </xf>
    <xf numFmtId="0" fontId="3" fillId="2" borderId="6" xfId="310" applyFont="1" applyFill="1" applyBorder="1" applyAlignment="1">
      <alignment horizontal="center" vertical="center" wrapText="1"/>
    </xf>
    <xf numFmtId="0" fontId="2" fillId="2" borderId="4" xfId="310" applyFont="1" applyFill="1" applyBorder="1" applyAlignment="1">
      <alignment horizontal="left" vertical="center" wrapText="1" indent="2"/>
    </xf>
    <xf numFmtId="200" fontId="2" fillId="2" borderId="5" xfId="246" applyNumberFormat="1" applyFont="1" applyFill="1" applyBorder="1">
      <alignment vertical="center"/>
    </xf>
    <xf numFmtId="200" fontId="2" fillId="2" borderId="6" xfId="246" applyNumberFormat="1" applyFont="1" applyFill="1" applyBorder="1">
      <alignment vertical="center"/>
    </xf>
    <xf numFmtId="0" fontId="2" fillId="2" borderId="4" xfId="310" applyFont="1" applyFill="1" applyBorder="1" applyAlignment="1">
      <alignment horizontal="left" vertical="center" wrapText="1" indent="3"/>
    </xf>
    <xf numFmtId="200" fontId="2" fillId="2" borderId="5" xfId="246" applyNumberFormat="1" applyFont="1" applyFill="1" applyBorder="1" applyAlignment="1">
      <alignment horizontal="center" vertical="center"/>
    </xf>
    <xf numFmtId="200" fontId="2" fillId="2" borderId="6" xfId="246" applyNumberFormat="1" applyFont="1" applyFill="1" applyBorder="1" applyAlignment="1">
      <alignment horizontal="center" vertical="center"/>
    </xf>
    <xf numFmtId="0" fontId="2" fillId="2" borderId="7" xfId="310" applyFont="1" applyFill="1" applyBorder="1" applyAlignment="1">
      <alignment horizontal="left" vertical="center" wrapText="1" indent="3"/>
    </xf>
    <xf numFmtId="200" fontId="2" fillId="2" borderId="8" xfId="246" applyNumberFormat="1" applyFont="1" applyFill="1" applyBorder="1">
      <alignment vertical="center"/>
    </xf>
    <xf numFmtId="200" fontId="2" fillId="2" borderId="9" xfId="246" applyNumberFormat="1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144" applyFont="1" applyFill="1" applyBorder="1" applyAlignment="1">
      <alignment horizontal="center" vertical="center" wrapText="1"/>
    </xf>
    <xf numFmtId="0" fontId="7" fillId="0" borderId="0" xfId="14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144" applyFont="1" applyFill="1" applyBorder="1" applyAlignment="1">
      <alignment horizontal="center" vertical="center" wrapText="1"/>
    </xf>
    <xf numFmtId="0" fontId="3" fillId="0" borderId="0" xfId="144" applyFont="1" applyFill="1" applyBorder="1" applyAlignment="1">
      <alignment horizontal="center" vertical="center" wrapText="1"/>
    </xf>
    <xf numFmtId="0" fontId="3" fillId="2" borderId="1" xfId="14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257" applyFont="1" applyFill="1" applyBorder="1" applyAlignment="1">
      <alignment horizontal="center" vertical="center" wrapText="1"/>
    </xf>
    <xf numFmtId="200" fontId="4" fillId="2" borderId="5" xfId="19" applyNumberFormat="1" applyFont="1" applyFill="1" applyBorder="1" applyAlignment="1">
      <alignment horizontal="center" vertical="center" wrapText="1"/>
    </xf>
    <xf numFmtId="197" fontId="4" fillId="2" borderId="5" xfId="19" applyNumberFormat="1" applyFont="1" applyFill="1" applyBorder="1" applyAlignment="1">
      <alignment horizontal="center" vertical="center" wrapText="1"/>
    </xf>
    <xf numFmtId="9" fontId="4" fillId="2" borderId="5" xfId="29" applyFont="1" applyFill="1" applyBorder="1" applyAlignment="1">
      <alignment horizontal="right" vertical="center" wrapText="1"/>
    </xf>
    <xf numFmtId="177" fontId="4" fillId="2" borderId="5" xfId="29" applyNumberFormat="1" applyFont="1" applyFill="1" applyBorder="1" applyAlignment="1">
      <alignment horizontal="right" vertical="center" wrapText="1"/>
    </xf>
    <xf numFmtId="0" fontId="2" fillId="2" borderId="4" xfId="257" applyFont="1" applyFill="1" applyBorder="1" applyAlignment="1">
      <alignment horizontal="left" vertical="center" wrapText="1" indent="1"/>
    </xf>
    <xf numFmtId="200" fontId="2" fillId="2" borderId="5" xfId="19" applyNumberFormat="1" applyFont="1" applyFill="1" applyBorder="1" applyAlignment="1" applyProtection="1">
      <alignment vertical="center"/>
    </xf>
    <xf numFmtId="197" fontId="2" fillId="0" borderId="5" xfId="19" applyNumberFormat="1" applyFont="1" applyFill="1" applyBorder="1" applyAlignment="1" applyProtection="1">
      <alignment vertical="center"/>
    </xf>
    <xf numFmtId="9" fontId="2" fillId="2" borderId="5" xfId="19" applyNumberFormat="1" applyFont="1" applyFill="1" applyBorder="1" applyAlignment="1">
      <alignment vertical="center"/>
    </xf>
    <xf numFmtId="177" fontId="2" fillId="2" borderId="5" xfId="29" applyNumberFormat="1" applyFont="1" applyFill="1" applyBorder="1" applyAlignment="1">
      <alignment horizontal="right" vertical="center" wrapText="1"/>
    </xf>
    <xf numFmtId="200" fontId="2" fillId="0" borderId="5" xfId="19" applyNumberFormat="1" applyFont="1" applyFill="1" applyBorder="1" applyAlignment="1" applyProtection="1">
      <alignment vertical="center"/>
    </xf>
    <xf numFmtId="177" fontId="2" fillId="2" borderId="5" xfId="19" applyNumberFormat="1" applyFont="1" applyFill="1" applyBorder="1" applyAlignment="1">
      <alignment vertical="center"/>
    </xf>
    <xf numFmtId="0" fontId="2" fillId="2" borderId="4" xfId="257" applyFont="1" applyFill="1" applyBorder="1" applyAlignment="1">
      <alignment horizontal="left" vertical="center" wrapText="1"/>
    </xf>
    <xf numFmtId="200" fontId="2" fillId="2" borderId="5" xfId="19" applyNumberFormat="1" applyFont="1" applyFill="1" applyBorder="1" applyAlignment="1">
      <alignment vertical="center"/>
    </xf>
    <xf numFmtId="200" fontId="2" fillId="0" borderId="5" xfId="19" applyNumberFormat="1" applyFont="1" applyFill="1" applyBorder="1" applyAlignment="1">
      <alignment vertical="center"/>
    </xf>
    <xf numFmtId="177" fontId="2" fillId="2" borderId="5" xfId="19" applyNumberFormat="1" applyFont="1" applyFill="1" applyBorder="1" applyAlignment="1">
      <alignment horizontal="center" vertical="center" wrapText="1"/>
    </xf>
    <xf numFmtId="0" fontId="2" fillId="2" borderId="7" xfId="257" applyFont="1" applyFill="1" applyBorder="1" applyAlignment="1">
      <alignment horizontal="left" vertical="center" wrapText="1"/>
    </xf>
    <xf numFmtId="200" fontId="2" fillId="2" borderId="8" xfId="19" applyNumberFormat="1" applyFont="1" applyFill="1" applyBorder="1" applyAlignment="1" applyProtection="1">
      <alignment vertical="center"/>
    </xf>
    <xf numFmtId="200" fontId="2" fillId="0" borderId="8" xfId="19" applyNumberFormat="1" applyFont="1" applyFill="1" applyBorder="1" applyAlignment="1" applyProtection="1">
      <alignment vertical="center"/>
    </xf>
    <xf numFmtId="177" fontId="2" fillId="2" borderId="8" xfId="19" applyNumberFormat="1" applyFont="1" applyFill="1" applyBorder="1" applyAlignment="1">
      <alignment vertical="center"/>
    </xf>
    <xf numFmtId="177" fontId="2" fillId="2" borderId="8" xfId="19" applyNumberFormat="1" applyFont="1" applyFill="1" applyBorder="1" applyAlignment="1">
      <alignment horizontal="center" vertical="center" wrapText="1"/>
    </xf>
    <xf numFmtId="0" fontId="8" fillId="2" borderId="0" xfId="144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4" fillId="2" borderId="6" xfId="29" applyNumberFormat="1" applyFont="1" applyFill="1" applyBorder="1" applyAlignment="1">
      <alignment horizontal="right" vertical="center" wrapText="1"/>
    </xf>
    <xf numFmtId="177" fontId="2" fillId="2" borderId="6" xfId="29" applyNumberFormat="1" applyFont="1" applyFill="1" applyBorder="1" applyAlignment="1">
      <alignment horizontal="right" vertical="center" wrapText="1"/>
    </xf>
    <xf numFmtId="177" fontId="2" fillId="2" borderId="6" xfId="19" applyNumberFormat="1" applyFont="1" applyFill="1" applyBorder="1" applyAlignment="1">
      <alignment horizontal="center" vertical="center" wrapText="1"/>
    </xf>
    <xf numFmtId="177" fontId="2" fillId="2" borderId="9" xfId="1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14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144" applyFont="1" applyFill="1" applyBorder="1" applyAlignment="1">
      <alignment horizontal="center" vertical="center" wrapText="1"/>
    </xf>
    <xf numFmtId="0" fontId="3" fillId="0" borderId="1" xfId="144" applyFont="1" applyFill="1" applyBorder="1" applyAlignment="1">
      <alignment horizontal="center" vertical="center" wrapText="1"/>
    </xf>
    <xf numFmtId="0" fontId="10" fillId="0" borderId="4" xfId="257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right" vertical="center"/>
    </xf>
    <xf numFmtId="187" fontId="4" fillId="0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11" fillId="0" borderId="4" xfId="257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right" vertical="center"/>
    </xf>
    <xf numFmtId="187" fontId="2" fillId="0" borderId="5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0" fontId="11" fillId="0" borderId="4" xfId="257" applyFont="1" applyFill="1" applyBorder="1" applyAlignment="1">
      <alignment horizontal="left" vertical="center" wrapText="1" indent="2"/>
    </xf>
    <xf numFmtId="0" fontId="11" fillId="0" borderId="7" xfId="257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0" xfId="793"/>
    <xf numFmtId="0" fontId="12" fillId="0" borderId="0" xfId="793" applyFont="1" applyAlignment="1">
      <alignment vertical="center" wrapText="1"/>
    </xf>
    <xf numFmtId="0" fontId="2" fillId="0" borderId="0" xfId="793" applyAlignment="1">
      <alignment horizontal="right"/>
    </xf>
    <xf numFmtId="0" fontId="13" fillId="0" borderId="0" xfId="793" applyFont="1" applyAlignment="1">
      <alignment horizontal="center" wrapText="1"/>
    </xf>
    <xf numFmtId="0" fontId="14" fillId="0" borderId="0" xfId="793" applyFont="1" applyAlignment="1">
      <alignment horizontal="center"/>
    </xf>
    <xf numFmtId="0" fontId="15" fillId="0" borderId="0" xfId="793" applyFont="1" applyAlignment="1">
      <alignment horizontal="center"/>
    </xf>
    <xf numFmtId="57" fontId="16" fillId="0" borderId="0" xfId="793" applyNumberFormat="1" applyFont="1"/>
    <xf numFmtId="0" fontId="17" fillId="0" borderId="0" xfId="793" applyFont="1" applyAlignment="1">
      <alignment horizontal="center"/>
    </xf>
    <xf numFmtId="57" fontId="18" fillId="0" borderId="0" xfId="793" applyNumberFormat="1" applyFont="1" applyAlignment="1">
      <alignment horizontal="center"/>
    </xf>
    <xf numFmtId="0" fontId="19" fillId="0" borderId="0" xfId="793" applyFont="1"/>
    <xf numFmtId="31" fontId="20" fillId="0" borderId="0" xfId="793" applyNumberFormat="1" applyFont="1" applyAlignment="1">
      <alignment horizontal="center"/>
    </xf>
    <xf numFmtId="31" fontId="21" fillId="0" borderId="0" xfId="793" applyNumberFormat="1" applyFont="1" applyAlignment="1"/>
    <xf numFmtId="0" fontId="2" fillId="0" borderId="0" xfId="793" applyAlignment="1">
      <alignment horizontal="center"/>
    </xf>
    <xf numFmtId="0" fontId="12" fillId="0" borderId="0" xfId="793" applyFont="1" applyAlignment="1">
      <alignment horizontal="center" vertical="center" wrapText="1"/>
    </xf>
    <xf numFmtId="0" fontId="2" fillId="0" borderId="0" xfId="222">
      <alignment vertical="center"/>
    </xf>
    <xf numFmtId="0" fontId="5" fillId="0" borderId="0" xfId="0" applyFont="1" applyFill="1" applyAlignment="1"/>
    <xf numFmtId="0" fontId="6" fillId="0" borderId="0" xfId="800" applyFont="1" applyFill="1" applyAlignment="1">
      <alignment horizontal="center" vertical="top" wrapText="1"/>
    </xf>
    <xf numFmtId="0" fontId="2" fillId="0" borderId="0" xfId="800" applyFont="1" applyFill="1" applyAlignment="1">
      <alignment vertical="center"/>
    </xf>
    <xf numFmtId="177" fontId="2" fillId="0" borderId="0" xfId="29" applyNumberFormat="1" applyFont="1" applyFill="1" applyAlignment="1">
      <alignment horizontal="right" vertical="center"/>
    </xf>
    <xf numFmtId="0" fontId="2" fillId="0" borderId="0" xfId="222" applyFont="1">
      <alignment vertical="center"/>
    </xf>
    <xf numFmtId="0" fontId="2" fillId="0" borderId="0" xfId="222" applyNumberFormat="1" applyFont="1" applyFill="1" applyBorder="1" applyAlignment="1">
      <alignment horizontal="right" vertical="center"/>
    </xf>
    <xf numFmtId="0" fontId="3" fillId="0" borderId="10" xfId="144" applyFont="1" applyFill="1" applyBorder="1" applyAlignment="1">
      <alignment horizontal="center" vertical="center" wrapText="1"/>
    </xf>
    <xf numFmtId="0" fontId="3" fillId="0" borderId="10" xfId="144" applyFont="1" applyFill="1" applyBorder="1" applyAlignment="1">
      <alignment horizontal="center" vertical="center"/>
    </xf>
    <xf numFmtId="183" fontId="3" fillId="0" borderId="10" xfId="144" applyNumberFormat="1" applyFont="1" applyFill="1" applyBorder="1" applyAlignment="1">
      <alignment horizontal="center" vertical="center"/>
    </xf>
    <xf numFmtId="0" fontId="3" fillId="0" borderId="0" xfId="800" applyFont="1" applyFill="1" applyAlignment="1">
      <alignment vertical="center"/>
    </xf>
    <xf numFmtId="196" fontId="3" fillId="0" borderId="10" xfId="800" applyNumberFormat="1" applyFont="1" applyFill="1" applyBorder="1" applyAlignment="1" applyProtection="1">
      <alignment horizontal="center" vertical="center" wrapText="1"/>
    </xf>
    <xf numFmtId="0" fontId="10" fillId="0" borderId="10" xfId="222" applyNumberFormat="1" applyFont="1" applyFill="1" applyBorder="1" applyAlignment="1">
      <alignment horizontal="left" vertical="center" wrapText="1" indent="1"/>
    </xf>
    <xf numFmtId="183" fontId="2" fillId="0" borderId="10" xfId="12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/>
    <xf numFmtId="0" fontId="2" fillId="0" borderId="10" xfId="222" applyBorder="1">
      <alignment vertical="center"/>
    </xf>
    <xf numFmtId="190" fontId="2" fillId="3" borderId="11" xfId="0" applyNumberFormat="1" applyFont="1" applyFill="1" applyBorder="1" applyAlignment="1"/>
    <xf numFmtId="0" fontId="11" fillId="0" borderId="10" xfId="222" applyNumberFormat="1" applyFont="1" applyFill="1" applyBorder="1" applyAlignment="1">
      <alignment horizontal="left" vertical="center" wrapText="1" indent="1"/>
    </xf>
    <xf numFmtId="190" fontId="2" fillId="0" borderId="0" xfId="0" applyNumberFormat="1" applyFont="1" applyFill="1" applyAlignment="1"/>
    <xf numFmtId="0" fontId="2" fillId="0" borderId="10" xfId="222" applyNumberFormat="1" applyFont="1" applyFill="1" applyBorder="1" applyAlignment="1">
      <alignment horizontal="left" vertical="center" wrapText="1" indent="1"/>
    </xf>
    <xf numFmtId="0" fontId="2" fillId="3" borderId="0" xfId="0" applyFont="1" applyFill="1" applyAlignment="1"/>
    <xf numFmtId="0" fontId="6" fillId="0" borderId="0" xfId="800" applyFont="1" applyFill="1" applyAlignment="1">
      <alignment vertical="top" wrapText="1"/>
    </xf>
    <xf numFmtId="0" fontId="22" fillId="0" borderId="0" xfId="800" applyFont="1" applyFill="1" applyBorder="1" applyAlignment="1">
      <alignment vertical="center"/>
    </xf>
    <xf numFmtId="0" fontId="22" fillId="0" borderId="0" xfId="800" applyFont="1" applyFill="1" applyAlignment="1">
      <alignment vertical="center"/>
    </xf>
    <xf numFmtId="177" fontId="22" fillId="0" borderId="0" xfId="29" applyNumberFormat="1" applyFont="1" applyFill="1" applyAlignment="1">
      <alignment vertical="center"/>
    </xf>
    <xf numFmtId="0" fontId="5" fillId="0" borderId="0" xfId="800" applyFont="1" applyFill="1" applyAlignment="1">
      <alignment vertical="center"/>
    </xf>
    <xf numFmtId="0" fontId="3" fillId="0" borderId="10" xfId="800" applyNumberFormat="1" applyFont="1" applyFill="1" applyBorder="1" applyAlignment="1" applyProtection="1">
      <alignment horizontal="left" vertical="center" indent="1"/>
    </xf>
    <xf numFmtId="0" fontId="22" fillId="0" borderId="10" xfId="800" applyFont="1" applyFill="1" applyBorder="1" applyAlignment="1">
      <alignment vertical="center"/>
    </xf>
    <xf numFmtId="177" fontId="22" fillId="0" borderId="10" xfId="29" applyNumberFormat="1" applyFont="1" applyFill="1" applyBorder="1" applyAlignment="1">
      <alignment vertical="center"/>
    </xf>
    <xf numFmtId="190" fontId="22" fillId="0" borderId="0" xfId="800" applyNumberFormat="1" applyFont="1" applyFill="1" applyAlignment="1">
      <alignment vertical="center"/>
    </xf>
    <xf numFmtId="0" fontId="11" fillId="0" borderId="10" xfId="222" applyNumberFormat="1" applyFont="1" applyFill="1" applyBorder="1" applyAlignment="1">
      <alignment horizontal="left" vertical="center" indent="1" shrinkToFit="1"/>
    </xf>
    <xf numFmtId="186" fontId="2" fillId="0" borderId="0" xfId="144" applyNumberFormat="1" applyFont="1" applyFill="1" applyAlignment="1">
      <alignment vertical="center"/>
    </xf>
    <xf numFmtId="186" fontId="22" fillId="0" borderId="0" xfId="800" applyNumberFormat="1" applyFont="1" applyFill="1" applyAlignment="1">
      <alignment vertical="center"/>
    </xf>
    <xf numFmtId="177" fontId="22" fillId="0" borderId="0" xfId="29" applyNumberFormat="1" applyFont="1" applyFill="1" applyBorder="1" applyAlignment="1">
      <alignment vertical="center"/>
    </xf>
    <xf numFmtId="182" fontId="2" fillId="0" borderId="0" xfId="222" applyNumberFormat="1">
      <alignment vertical="center"/>
    </xf>
    <xf numFmtId="182" fontId="2" fillId="0" borderId="0" xfId="222" applyNumberFormat="1" applyFont="1">
      <alignment vertical="center"/>
    </xf>
    <xf numFmtId="0" fontId="3" fillId="0" borderId="12" xfId="144" applyFont="1" applyFill="1" applyBorder="1" applyAlignment="1">
      <alignment horizontal="center" vertical="center"/>
    </xf>
    <xf numFmtId="0" fontId="3" fillId="0" borderId="13" xfId="144" applyFont="1" applyFill="1" applyBorder="1" applyAlignment="1">
      <alignment horizontal="center" vertical="center"/>
    </xf>
    <xf numFmtId="176" fontId="3" fillId="0" borderId="0" xfId="800" applyNumberFormat="1" applyFont="1" applyFill="1" applyBorder="1" applyAlignment="1" applyProtection="1">
      <alignment horizontal="center" vertical="center" wrapText="1"/>
    </xf>
    <xf numFmtId="182" fontId="3" fillId="0" borderId="10" xfId="144" applyNumberFormat="1" applyFont="1" applyFill="1" applyBorder="1" applyAlignment="1">
      <alignment horizontal="center" vertical="center" wrapText="1"/>
    </xf>
    <xf numFmtId="182" fontId="2" fillId="0" borderId="10" xfId="222" applyNumberFormat="1" applyBorder="1">
      <alignment vertical="center"/>
    </xf>
    <xf numFmtId="10" fontId="2" fillId="0" borderId="0" xfId="29" applyNumberFormat="1" applyFont="1" applyFill="1" applyBorder="1" applyAlignment="1" applyProtection="1">
      <alignment horizontal="right" vertical="center"/>
    </xf>
    <xf numFmtId="0" fontId="6" fillId="0" borderId="0" xfId="800" applyFont="1" applyFill="1" applyBorder="1" applyAlignment="1">
      <alignment vertical="top"/>
    </xf>
    <xf numFmtId="0" fontId="2" fillId="0" borderId="0" xfId="800" applyFont="1" applyFill="1" applyBorder="1" applyAlignment="1">
      <alignment vertical="center"/>
    </xf>
    <xf numFmtId="0" fontId="3" fillId="0" borderId="0" xfId="800" applyFont="1" applyFill="1" applyBorder="1" applyAlignment="1">
      <alignment vertical="center"/>
    </xf>
    <xf numFmtId="0" fontId="2" fillId="0" borderId="0" xfId="800" applyFill="1" applyBorder="1" applyAlignment="1">
      <alignment vertical="center"/>
    </xf>
    <xf numFmtId="9" fontId="2" fillId="0" borderId="0" xfId="29" applyFont="1" applyFill="1" applyBorder="1" applyAlignment="1" applyProtection="1">
      <alignment horizontal="right" vertical="center"/>
    </xf>
    <xf numFmtId="9" fontId="2" fillId="0" borderId="0" xfId="29" applyFont="1" applyFill="1" applyAlignment="1" applyProtection="1">
      <alignment horizontal="right" vertical="center"/>
    </xf>
    <xf numFmtId="9" fontId="2" fillId="0" borderId="0" xfId="29" applyFont="1" applyFill="1" applyAlignment="1" applyProtection="1">
      <alignment vertical="center"/>
    </xf>
    <xf numFmtId="0" fontId="2" fillId="0" borderId="0" xfId="800" applyFill="1" applyBorder="1" applyAlignment="1">
      <alignment horizontal="right" vertical="center"/>
    </xf>
    <xf numFmtId="0" fontId="5" fillId="0" borderId="0" xfId="800" applyFont="1" applyFill="1" applyBorder="1" applyAlignment="1">
      <alignment vertical="center"/>
    </xf>
    <xf numFmtId="0" fontId="9" fillId="0" borderId="0" xfId="800" applyFont="1" applyFill="1" applyBorder="1" applyAlignment="1">
      <alignment horizontal="center" vertical="top"/>
    </xf>
    <xf numFmtId="0" fontId="9" fillId="4" borderId="0" xfId="800" applyFont="1" applyFill="1" applyBorder="1" applyAlignment="1">
      <alignment horizontal="center" vertical="top"/>
    </xf>
    <xf numFmtId="9" fontId="9" fillId="0" borderId="0" xfId="29" applyFont="1" applyFill="1" applyBorder="1" applyAlignment="1" applyProtection="1">
      <alignment horizontal="right" vertical="top"/>
    </xf>
    <xf numFmtId="9" fontId="9" fillId="0" borderId="0" xfId="29" applyFont="1" applyFill="1" applyAlignment="1" applyProtection="1">
      <alignment horizontal="right" vertical="top"/>
    </xf>
    <xf numFmtId="9" fontId="9" fillId="0" borderId="0" xfId="29" applyFont="1" applyFill="1" applyAlignment="1" applyProtection="1">
      <alignment horizontal="center" vertical="top"/>
    </xf>
    <xf numFmtId="0" fontId="2" fillId="0" borderId="0" xfId="328" applyFont="1" applyFill="1" applyAlignment="1">
      <alignment wrapText="1"/>
    </xf>
    <xf numFmtId="0" fontId="3" fillId="0" borderId="2" xfId="144" applyFont="1" applyFill="1" applyBorder="1" applyAlignment="1">
      <alignment horizontal="center" vertical="center" wrapText="1"/>
    </xf>
    <xf numFmtId="9" fontId="3" fillId="0" borderId="2" xfId="29" applyFont="1" applyFill="1" applyBorder="1" applyAlignment="1" applyProtection="1">
      <alignment horizontal="center" vertical="center" wrapText="1"/>
    </xf>
    <xf numFmtId="0" fontId="3" fillId="0" borderId="4" xfId="144" applyFont="1" applyFill="1" applyBorder="1" applyAlignment="1">
      <alignment horizontal="center" vertical="center" wrapText="1"/>
    </xf>
    <xf numFmtId="0" fontId="3" fillId="0" borderId="5" xfId="144" applyFont="1" applyFill="1" applyBorder="1" applyAlignment="1">
      <alignment horizontal="center" vertical="center" wrapText="1"/>
    </xf>
    <xf numFmtId="9" fontId="3" fillId="0" borderId="5" xfId="29" applyFont="1" applyFill="1" applyBorder="1" applyAlignment="1" applyProtection="1">
      <alignment horizontal="center" vertical="center" wrapText="1"/>
    </xf>
    <xf numFmtId="0" fontId="10" fillId="0" borderId="4" xfId="144" applyFont="1" applyFill="1" applyBorder="1" applyAlignment="1">
      <alignment horizontal="center" vertical="center" wrapText="1"/>
    </xf>
    <xf numFmtId="182" fontId="4" fillId="0" borderId="5" xfId="800" applyNumberFormat="1" applyFont="1" applyFill="1" applyBorder="1" applyAlignment="1" applyProtection="1">
      <alignment horizontal="right" vertical="center"/>
    </xf>
    <xf numFmtId="177" fontId="4" fillId="0" borderId="5" xfId="29" applyNumberFormat="1" applyFont="1" applyFill="1" applyBorder="1" applyAlignment="1" applyProtection="1">
      <alignment horizontal="right" vertical="center"/>
    </xf>
    <xf numFmtId="9" fontId="4" fillId="0" borderId="5" xfId="29" applyFont="1" applyFill="1" applyBorder="1" applyAlignment="1" applyProtection="1">
      <alignment horizontal="right" vertical="center"/>
    </xf>
    <xf numFmtId="183" fontId="4" fillId="0" borderId="5" xfId="29" applyNumberFormat="1" applyFont="1" applyFill="1" applyBorder="1" applyAlignment="1" applyProtection="1">
      <alignment vertical="center"/>
    </xf>
    <xf numFmtId="0" fontId="2" fillId="0" borderId="4" xfId="800" applyNumberFormat="1" applyFont="1" applyFill="1" applyBorder="1" applyAlignment="1" applyProtection="1">
      <alignment horizontal="left" vertical="center" indent="1"/>
    </xf>
    <xf numFmtId="182" fontId="2" fillId="0" borderId="5" xfId="800" applyNumberFormat="1" applyFont="1" applyFill="1" applyBorder="1" applyAlignment="1" applyProtection="1">
      <alignment horizontal="right" vertical="center"/>
    </xf>
    <xf numFmtId="200" fontId="2" fillId="0" borderId="5" xfId="19" applyNumberFormat="1" applyFont="1" applyFill="1" applyBorder="1" applyAlignment="1">
      <alignment horizontal="right" vertical="center"/>
    </xf>
    <xf numFmtId="177" fontId="2" fillId="0" borderId="5" xfId="29" applyNumberFormat="1" applyFont="1" applyFill="1" applyBorder="1" applyAlignment="1" applyProtection="1">
      <alignment horizontal="right" vertical="center"/>
    </xf>
    <xf numFmtId="9" fontId="2" fillId="0" borderId="5" xfId="29" applyFont="1" applyFill="1" applyBorder="1" applyAlignment="1" applyProtection="1">
      <alignment horizontal="right" vertical="center"/>
    </xf>
    <xf numFmtId="183" fontId="2" fillId="0" borderId="5" xfId="29" applyNumberFormat="1" applyFont="1" applyFill="1" applyBorder="1" applyAlignment="1" applyProtection="1">
      <alignment vertical="center"/>
    </xf>
    <xf numFmtId="0" fontId="2" fillId="0" borderId="4" xfId="800" applyNumberFormat="1" applyFont="1" applyFill="1" applyBorder="1" applyAlignment="1" applyProtection="1">
      <alignment horizontal="left" vertical="center" wrapText="1" indent="1"/>
    </xf>
    <xf numFmtId="193" fontId="2" fillId="0" borderId="5" xfId="19" applyNumberFormat="1" applyFont="1" applyFill="1" applyBorder="1" applyAlignment="1" applyProtection="1">
      <alignment vertical="center"/>
    </xf>
    <xf numFmtId="0" fontId="2" fillId="0" borderId="7" xfId="800" applyNumberFormat="1" applyFont="1" applyFill="1" applyBorder="1" applyAlignment="1" applyProtection="1">
      <alignment horizontal="left" vertical="center" indent="1"/>
    </xf>
    <xf numFmtId="182" fontId="2" fillId="0" borderId="8" xfId="800" applyNumberFormat="1" applyFont="1" applyFill="1" applyBorder="1" applyAlignment="1" applyProtection="1">
      <alignment horizontal="right" vertical="center"/>
    </xf>
    <xf numFmtId="193" fontId="2" fillId="0" borderId="8" xfId="19" applyNumberFormat="1" applyFont="1" applyFill="1" applyBorder="1" applyAlignment="1" applyProtection="1">
      <alignment vertical="center"/>
    </xf>
    <xf numFmtId="0" fontId="2" fillId="0" borderId="8" xfId="800" applyFont="1" applyFill="1" applyBorder="1" applyAlignment="1">
      <alignment vertical="center"/>
    </xf>
    <xf numFmtId="9" fontId="2" fillId="0" borderId="8" xfId="29" applyFont="1" applyFill="1" applyBorder="1" applyAlignment="1" applyProtection="1">
      <alignment horizontal="right" vertical="center"/>
    </xf>
    <xf numFmtId="9" fontId="2" fillId="0" borderId="8" xfId="29" applyFont="1" applyFill="1" applyBorder="1" applyAlignment="1" applyProtection="1">
      <alignment vertical="center"/>
    </xf>
    <xf numFmtId="0" fontId="9" fillId="0" borderId="0" xfId="800" applyFont="1" applyFill="1" applyBorder="1" applyAlignment="1">
      <alignment horizontal="right" vertical="top"/>
    </xf>
    <xf numFmtId="176" fontId="2" fillId="0" borderId="0" xfId="800" applyNumberFormat="1" applyFont="1" applyFill="1" applyBorder="1" applyAlignment="1">
      <alignment horizontal="right" vertical="center"/>
    </xf>
    <xf numFmtId="0" fontId="3" fillId="0" borderId="3" xfId="144" applyFont="1" applyFill="1" applyBorder="1" applyAlignment="1">
      <alignment horizontal="center" vertical="center" wrapText="1"/>
    </xf>
    <xf numFmtId="0" fontId="3" fillId="0" borderId="6" xfId="144" applyFont="1" applyFill="1" applyBorder="1" applyAlignment="1">
      <alignment horizontal="center" vertical="center" wrapText="1"/>
    </xf>
    <xf numFmtId="177" fontId="4" fillId="0" borderId="6" xfId="29" applyNumberFormat="1" applyFont="1" applyFill="1" applyBorder="1" applyAlignment="1" applyProtection="1">
      <alignment horizontal="right" vertical="center"/>
    </xf>
    <xf numFmtId="177" fontId="2" fillId="0" borderId="6" xfId="29" applyNumberFormat="1" applyFont="1" applyFill="1" applyBorder="1" applyAlignment="1" applyProtection="1">
      <alignment horizontal="right" vertical="center"/>
    </xf>
    <xf numFmtId="189" fontId="2" fillId="0" borderId="0" xfId="800" applyNumberFormat="1" applyFill="1" applyBorder="1" applyAlignment="1">
      <alignment vertical="center"/>
    </xf>
    <xf numFmtId="9" fontId="2" fillId="0" borderId="9" xfId="29" applyFont="1" applyFill="1" applyBorder="1" applyAlignment="1" applyProtection="1">
      <alignment horizontal="right" vertical="center"/>
    </xf>
    <xf numFmtId="0" fontId="6" fillId="0" borderId="0" xfId="144" applyFont="1" applyFill="1" applyBorder="1" applyAlignment="1">
      <alignment vertical="top"/>
    </xf>
    <xf numFmtId="0" fontId="3" fillId="0" borderId="0" xfId="144" applyFont="1" applyFill="1" applyBorder="1" applyAlignment="1">
      <alignment vertical="center" wrapText="1"/>
    </xf>
    <xf numFmtId="0" fontId="2" fillId="0" borderId="0" xfId="144" applyFont="1" applyFill="1" applyBorder="1" applyAlignment="1">
      <alignment vertical="center"/>
    </xf>
    <xf numFmtId="183" fontId="2" fillId="0" borderId="0" xfId="144" applyNumberFormat="1" applyFont="1" applyFill="1" applyBorder="1" applyAlignment="1">
      <alignment vertical="center"/>
    </xf>
    <xf numFmtId="9" fontId="2" fillId="0" borderId="0" xfId="29" applyFont="1" applyFill="1" applyBorder="1" applyAlignment="1" applyProtection="1">
      <alignment vertical="center"/>
    </xf>
    <xf numFmtId="196" fontId="2" fillId="0" borderId="0" xfId="144" applyNumberFormat="1" applyFont="1" applyFill="1" applyBorder="1" applyAlignment="1">
      <alignment vertical="center"/>
    </xf>
    <xf numFmtId="0" fontId="5" fillId="0" borderId="0" xfId="144" applyFont="1" applyFill="1" applyBorder="1" applyAlignment="1">
      <alignment vertical="center"/>
    </xf>
    <xf numFmtId="0" fontId="9" fillId="0" borderId="0" xfId="144" applyFont="1" applyFill="1" applyBorder="1" applyAlignment="1">
      <alignment horizontal="center" vertical="top"/>
    </xf>
    <xf numFmtId="0" fontId="9" fillId="4" borderId="0" xfId="144" applyFont="1" applyFill="1" applyBorder="1" applyAlignment="1">
      <alignment horizontal="center" vertical="top"/>
    </xf>
    <xf numFmtId="9" fontId="9" fillId="0" borderId="0" xfId="29" applyFont="1" applyFill="1" applyBorder="1" applyAlignment="1" applyProtection="1">
      <alignment horizontal="center" vertical="top"/>
    </xf>
    <xf numFmtId="196" fontId="2" fillId="0" borderId="0" xfId="144" applyNumberFormat="1" applyFont="1" applyFill="1" applyBorder="1" applyAlignment="1">
      <alignment horizontal="right" vertical="center"/>
    </xf>
    <xf numFmtId="183" fontId="4" fillId="0" borderId="5" xfId="184" applyNumberFormat="1" applyFont="1" applyFill="1" applyBorder="1" applyAlignment="1">
      <alignment vertical="center"/>
    </xf>
    <xf numFmtId="177" fontId="4" fillId="0" borderId="5" xfId="29" applyNumberFormat="1" applyFont="1" applyFill="1" applyBorder="1" applyAlignment="1" applyProtection="1">
      <alignment horizontal="center" vertical="center"/>
    </xf>
    <xf numFmtId="177" fontId="4" fillId="0" borderId="5" xfId="29" applyNumberFormat="1" applyFont="1" applyFill="1" applyBorder="1" applyAlignment="1" applyProtection="1">
      <alignment vertical="center"/>
    </xf>
    <xf numFmtId="177" fontId="4" fillId="0" borderId="6" xfId="29" applyNumberFormat="1" applyFont="1" applyFill="1" applyBorder="1" applyAlignment="1" applyProtection="1">
      <alignment vertical="center"/>
    </xf>
    <xf numFmtId="0" fontId="2" fillId="0" borderId="4" xfId="144" applyFont="1" applyFill="1" applyBorder="1" applyAlignment="1">
      <alignment horizontal="left" vertical="center" indent="1"/>
    </xf>
    <xf numFmtId="183" fontId="2" fillId="0" borderId="5" xfId="184" applyNumberFormat="1" applyFont="1" applyFill="1" applyBorder="1" applyAlignment="1">
      <alignment vertical="center"/>
    </xf>
    <xf numFmtId="183" fontId="2" fillId="0" borderId="5" xfId="144" applyNumberFormat="1" applyFont="1" applyFill="1" applyBorder="1" applyAlignment="1">
      <alignment vertical="center"/>
    </xf>
    <xf numFmtId="177" fontId="2" fillId="0" borderId="5" xfId="29" applyNumberFormat="1" applyFont="1" applyFill="1" applyBorder="1" applyAlignment="1" applyProtection="1">
      <alignment vertical="center"/>
    </xf>
    <xf numFmtId="41" fontId="23" fillId="0" borderId="5" xfId="97" applyFont="1" applyBorder="1" applyAlignment="1">
      <alignment vertical="center"/>
    </xf>
    <xf numFmtId="177" fontId="2" fillId="0" borderId="6" xfId="29" applyNumberFormat="1" applyFont="1" applyFill="1" applyBorder="1" applyAlignment="1" applyProtection="1">
      <alignment vertical="center"/>
    </xf>
    <xf numFmtId="177" fontId="2" fillId="0" borderId="5" xfId="29" applyNumberFormat="1" applyFont="1" applyFill="1" applyBorder="1" applyAlignment="1" applyProtection="1">
      <alignment horizontal="center" vertical="center"/>
    </xf>
    <xf numFmtId="9" fontId="4" fillId="0" borderId="5" xfId="29" applyFont="1" applyFill="1" applyBorder="1" applyAlignment="1" applyProtection="1">
      <alignment horizontal="center" vertical="center"/>
    </xf>
    <xf numFmtId="0" fontId="2" fillId="0" borderId="4" xfId="144" applyFont="1" applyFill="1" applyBorder="1" applyAlignment="1">
      <alignment vertical="center"/>
    </xf>
    <xf numFmtId="0" fontId="2" fillId="0" borderId="7" xfId="144" applyFont="1" applyFill="1" applyBorder="1" applyAlignment="1">
      <alignment vertical="center"/>
    </xf>
    <xf numFmtId="183" fontId="2" fillId="0" borderId="8" xfId="184" applyNumberFormat="1" applyFont="1" applyFill="1" applyBorder="1" applyAlignment="1">
      <alignment vertical="center"/>
    </xf>
    <xf numFmtId="183" fontId="2" fillId="0" borderId="8" xfId="144" applyNumberFormat="1" applyFont="1" applyFill="1" applyBorder="1" applyAlignment="1">
      <alignment vertical="center"/>
    </xf>
    <xf numFmtId="200" fontId="2" fillId="0" borderId="8" xfId="19" applyNumberFormat="1" applyFont="1" applyFill="1" applyBorder="1" applyAlignment="1">
      <alignment horizontal="right" vertical="center"/>
    </xf>
    <xf numFmtId="9" fontId="4" fillId="0" borderId="8" xfId="29" applyFont="1" applyFill="1" applyBorder="1" applyAlignment="1" applyProtection="1">
      <alignment horizontal="center" vertical="center"/>
    </xf>
    <xf numFmtId="10" fontId="4" fillId="0" borderId="8" xfId="29" applyNumberFormat="1" applyFont="1" applyFill="1" applyBorder="1" applyAlignment="1" applyProtection="1">
      <alignment vertical="center"/>
    </xf>
    <xf numFmtId="41" fontId="23" fillId="0" borderId="8" xfId="97" applyFont="1" applyBorder="1" applyAlignment="1">
      <alignment vertical="center"/>
    </xf>
    <xf numFmtId="10" fontId="2" fillId="0" borderId="9" xfId="29" applyNumberFormat="1" applyFont="1" applyFill="1" applyBorder="1" applyAlignment="1" applyProtection="1">
      <alignment vertical="center"/>
    </xf>
    <xf numFmtId="0" fontId="22" fillId="5" borderId="0" xfId="568" applyFont="1" applyFill="1">
      <alignment vertical="center"/>
    </xf>
    <xf numFmtId="0" fontId="2" fillId="0" borderId="0" xfId="399" applyFill="1"/>
    <xf numFmtId="0" fontId="2" fillId="5" borderId="0" xfId="399" applyFill="1"/>
    <xf numFmtId="0" fontId="22" fillId="0" borderId="0" xfId="568" applyFont="1" applyFill="1">
      <alignment vertical="center"/>
    </xf>
    <xf numFmtId="200" fontId="2" fillId="0" borderId="0" xfId="472" applyNumberFormat="1" applyFont="1" applyFill="1" applyAlignment="1">
      <alignment vertical="center"/>
    </xf>
    <xf numFmtId="200" fontId="22" fillId="0" borderId="0" xfId="472" applyNumberFormat="1" applyFont="1" applyFill="1" applyAlignment="1">
      <alignment vertical="center"/>
    </xf>
    <xf numFmtId="0" fontId="5" fillId="0" borderId="0" xfId="568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99" fontId="2" fillId="2" borderId="0" xfId="0" applyNumberFormat="1" applyFont="1" applyFill="1" applyAlignment="1">
      <alignment vertical="center"/>
    </xf>
    <xf numFmtId="199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5" fillId="6" borderId="4" xfId="0" applyNumberFormat="1" applyFont="1" applyFill="1" applyBorder="1" applyAlignment="1" applyProtection="1">
      <alignment horizontal="center" vertical="center"/>
    </xf>
    <xf numFmtId="200" fontId="25" fillId="6" borderId="5" xfId="19" applyNumberFormat="1" applyFont="1" applyFill="1" applyBorder="1" applyAlignment="1" applyProtection="1">
      <alignment horizontal="center" vertical="center"/>
    </xf>
    <xf numFmtId="9" fontId="26" fillId="6" borderId="5" xfId="29" applyFont="1" applyFill="1" applyBorder="1" applyAlignment="1" applyProtection="1">
      <alignment horizontal="right" vertical="center"/>
    </xf>
    <xf numFmtId="3" fontId="26" fillId="6" borderId="6" xfId="0" applyNumberFormat="1" applyFont="1" applyFill="1" applyBorder="1" applyAlignment="1" applyProtection="1">
      <alignment horizontal="right" vertical="center"/>
    </xf>
    <xf numFmtId="0" fontId="25" fillId="7" borderId="4" xfId="0" applyNumberFormat="1" applyFont="1" applyFill="1" applyBorder="1" applyAlignment="1" applyProtection="1">
      <alignment horizontal="left" vertical="center"/>
    </xf>
    <xf numFmtId="200" fontId="25" fillId="7" borderId="5" xfId="19" applyNumberFormat="1" applyFont="1" applyFill="1" applyBorder="1" applyAlignment="1" applyProtection="1">
      <alignment horizontal="left" vertical="center"/>
    </xf>
    <xf numFmtId="9" fontId="26" fillId="7" borderId="5" xfId="29" applyFont="1" applyFill="1" applyBorder="1" applyAlignment="1" applyProtection="1">
      <alignment horizontal="right" vertical="center"/>
    </xf>
    <xf numFmtId="3" fontId="26" fillId="7" borderId="6" xfId="0" applyNumberFormat="1" applyFont="1" applyFill="1" applyBorder="1" applyAlignment="1" applyProtection="1">
      <alignment horizontal="right" vertical="center"/>
    </xf>
    <xf numFmtId="0" fontId="26" fillId="0" borderId="4" xfId="0" applyNumberFormat="1" applyFont="1" applyFill="1" applyBorder="1" applyAlignment="1" applyProtection="1">
      <alignment horizontal="left" vertical="center"/>
    </xf>
    <xf numFmtId="200" fontId="26" fillId="0" borderId="5" xfId="19" applyNumberFormat="1" applyFont="1" applyFill="1" applyBorder="1" applyAlignment="1" applyProtection="1">
      <alignment horizontal="left" vertical="center"/>
    </xf>
    <xf numFmtId="9" fontId="26" fillId="0" borderId="5" xfId="29" applyFont="1" applyFill="1" applyBorder="1" applyAlignment="1" applyProtection="1">
      <alignment horizontal="right" vertical="center"/>
    </xf>
    <xf numFmtId="3" fontId="26" fillId="0" borderId="6" xfId="0" applyNumberFormat="1" applyFont="1" applyFill="1" applyBorder="1" applyAlignment="1" applyProtection="1">
      <alignment horizontal="right" vertical="center"/>
    </xf>
    <xf numFmtId="200" fontId="26" fillId="0" borderId="5" xfId="19" applyNumberFormat="1" applyFont="1" applyFill="1" applyBorder="1" applyAlignment="1" applyProtection="1">
      <alignment horizontal="right" vertical="center"/>
    </xf>
    <xf numFmtId="200" fontId="25" fillId="7" borderId="5" xfId="19" applyNumberFormat="1" applyFont="1" applyFill="1" applyBorder="1" applyAlignment="1" applyProtection="1">
      <alignment horizontal="right" vertical="center"/>
    </xf>
    <xf numFmtId="200" fontId="25" fillId="0" borderId="5" xfId="19" applyNumberFormat="1" applyFont="1" applyFill="1" applyBorder="1" applyAlignment="1" applyProtection="1">
      <alignment horizontal="left" vertical="center"/>
    </xf>
    <xf numFmtId="9" fontId="25" fillId="7" borderId="5" xfId="29" applyFont="1" applyFill="1" applyBorder="1" applyAlignment="1" applyProtection="1">
      <alignment horizontal="right" vertical="center"/>
    </xf>
    <xf numFmtId="200" fontId="26" fillId="0" borderId="5" xfId="472" applyNumberFormat="1" applyFont="1" applyFill="1" applyBorder="1" applyAlignment="1">
      <alignment vertical="center"/>
    </xf>
    <xf numFmtId="0" fontId="26" fillId="0" borderId="7" xfId="0" applyNumberFormat="1" applyFont="1" applyFill="1" applyBorder="1" applyAlignment="1" applyProtection="1">
      <alignment horizontal="left" vertical="center"/>
    </xf>
    <xf numFmtId="200" fontId="26" fillId="0" borderId="8" xfId="19" applyNumberFormat="1" applyFont="1" applyFill="1" applyBorder="1" applyAlignment="1" applyProtection="1">
      <alignment horizontal="right" vertical="center"/>
    </xf>
    <xf numFmtId="200" fontId="26" fillId="0" borderId="8" xfId="472" applyNumberFormat="1" applyFont="1" applyFill="1" applyBorder="1" applyAlignment="1">
      <alignment vertical="center"/>
    </xf>
    <xf numFmtId="9" fontId="26" fillId="0" borderId="8" xfId="29" applyFont="1" applyFill="1" applyBorder="1" applyAlignment="1" applyProtection="1">
      <alignment horizontal="right" vertical="center"/>
    </xf>
    <xf numFmtId="3" fontId="26" fillId="0" borderId="9" xfId="0" applyNumberFormat="1" applyFont="1" applyFill="1" applyBorder="1" applyAlignment="1" applyProtection="1">
      <alignment horizontal="right" vertical="center"/>
    </xf>
    <xf numFmtId="0" fontId="2" fillId="8" borderId="0" xfId="0" applyFont="1" applyFill="1" applyAlignment="1"/>
    <xf numFmtId="0" fontId="2" fillId="9" borderId="0" xfId="0" applyFont="1" applyFill="1" applyAlignment="1"/>
    <xf numFmtId="0" fontId="2" fillId="0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3" fontId="26" fillId="0" borderId="5" xfId="0" applyNumberFormat="1" applyFont="1" applyFill="1" applyBorder="1" applyAlignment="1" applyProtection="1">
      <alignment horizontal="right" vertical="center"/>
    </xf>
    <xf numFmtId="9" fontId="26" fillId="0" borderId="5" xfId="29" applyFont="1" applyFill="1" applyBorder="1" applyAlignment="1">
      <alignment horizontal="center"/>
    </xf>
    <xf numFmtId="200" fontId="2" fillId="0" borderId="6" xfId="19" applyNumberFormat="1" applyFont="1" applyFill="1" applyBorder="1" applyAlignment="1"/>
    <xf numFmtId="0" fontId="28" fillId="9" borderId="4" xfId="0" applyNumberFormat="1" applyFont="1" applyFill="1" applyBorder="1" applyAlignment="1" applyProtection="1">
      <alignment horizontal="left" vertical="center"/>
    </xf>
    <xf numFmtId="3" fontId="26" fillId="9" borderId="5" xfId="0" applyNumberFormat="1" applyFont="1" applyFill="1" applyBorder="1" applyAlignment="1" applyProtection="1">
      <alignment horizontal="right" vertical="center"/>
    </xf>
    <xf numFmtId="9" fontId="26" fillId="9" borderId="5" xfId="29" applyFont="1" applyFill="1" applyBorder="1" applyAlignment="1">
      <alignment horizontal="center"/>
    </xf>
    <xf numFmtId="200" fontId="2" fillId="9" borderId="6" xfId="19" applyNumberFormat="1" applyFont="1" applyFill="1" applyBorder="1" applyAlignment="1"/>
    <xf numFmtId="0" fontId="28" fillId="8" borderId="4" xfId="0" applyNumberFormat="1" applyFont="1" applyFill="1" applyBorder="1" applyAlignment="1" applyProtection="1">
      <alignment horizontal="left" vertical="center"/>
    </xf>
    <xf numFmtId="3" fontId="26" fillId="8" borderId="5" xfId="0" applyNumberFormat="1" applyFont="1" applyFill="1" applyBorder="1" applyAlignment="1" applyProtection="1">
      <alignment horizontal="right" vertical="center"/>
    </xf>
    <xf numFmtId="9" fontId="26" fillId="8" borderId="5" xfId="29" applyFont="1" applyFill="1" applyBorder="1" applyAlignment="1">
      <alignment horizontal="center"/>
    </xf>
    <xf numFmtId="200" fontId="2" fillId="8" borderId="6" xfId="19" applyNumberFormat="1" applyFont="1" applyFill="1" applyBorder="1" applyAlignment="1"/>
    <xf numFmtId="0" fontId="29" fillId="0" borderId="4" xfId="0" applyNumberFormat="1" applyFont="1" applyFill="1" applyBorder="1" applyAlignment="1" applyProtection="1">
      <alignment horizontal="left" vertical="center"/>
    </xf>
    <xf numFmtId="3" fontId="30" fillId="0" borderId="5" xfId="0" applyNumberFormat="1" applyFont="1" applyFill="1" applyBorder="1" applyAlignment="1" applyProtection="1">
      <alignment horizontal="right" vertical="center"/>
    </xf>
    <xf numFmtId="0" fontId="29" fillId="0" borderId="7" xfId="0" applyNumberFormat="1" applyFont="1" applyFill="1" applyBorder="1" applyAlignment="1" applyProtection="1">
      <alignment horizontal="left" vertical="center"/>
    </xf>
    <xf numFmtId="0" fontId="28" fillId="9" borderId="14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left" vertical="center"/>
    </xf>
    <xf numFmtId="3" fontId="26" fillId="0" borderId="8" xfId="0" applyNumberFormat="1" applyFont="1" applyFill="1" applyBorder="1" applyAlignment="1" applyProtection="1">
      <alignment horizontal="right" vertical="center"/>
    </xf>
    <xf numFmtId="9" fontId="26" fillId="0" borderId="8" xfId="29" applyFont="1" applyFill="1" applyBorder="1" applyAlignment="1">
      <alignment horizontal="center"/>
    </xf>
    <xf numFmtId="200" fontId="2" fillId="0" borderId="9" xfId="19" applyNumberFormat="1" applyFont="1" applyFill="1" applyBorder="1" applyAlignment="1"/>
    <xf numFmtId="0" fontId="2" fillId="0" borderId="0" xfId="561"/>
    <xf numFmtId="0" fontId="2" fillId="0" borderId="0" xfId="561" applyFill="1"/>
    <xf numFmtId="177" fontId="2" fillId="0" borderId="0" xfId="29" applyNumberFormat="1" applyFont="1" applyFill="1" applyBorder="1" applyAlignment="1" applyProtection="1"/>
    <xf numFmtId="0" fontId="5" fillId="0" borderId="0" xfId="561" applyFont="1"/>
    <xf numFmtId="0" fontId="9" fillId="0" borderId="0" xfId="529" applyFont="1" applyAlignment="1">
      <alignment horizontal="center" vertical="center"/>
    </xf>
    <xf numFmtId="0" fontId="9" fillId="0" borderId="0" xfId="529" applyFont="1" applyFill="1" applyAlignment="1">
      <alignment horizontal="center" vertical="center"/>
    </xf>
    <xf numFmtId="0" fontId="2" fillId="0" borderId="0" xfId="561" applyFont="1" applyAlignment="1">
      <alignment vertical="center"/>
    </xf>
    <xf numFmtId="0" fontId="2" fillId="0" borderId="0" xfId="561" applyFont="1"/>
    <xf numFmtId="0" fontId="23" fillId="0" borderId="0" xfId="529" applyFont="1" applyFill="1"/>
    <xf numFmtId="0" fontId="23" fillId="0" borderId="0" xfId="529" applyFont="1"/>
    <xf numFmtId="0" fontId="23" fillId="0" borderId="15" xfId="529" applyFont="1" applyBorder="1" applyAlignment="1">
      <alignment horizontal="right" vertical="center"/>
    </xf>
    <xf numFmtId="0" fontId="31" fillId="0" borderId="1" xfId="529" applyFont="1" applyBorder="1" applyAlignment="1">
      <alignment horizontal="center" vertical="center"/>
    </xf>
    <xf numFmtId="0" fontId="31" fillId="0" borderId="2" xfId="529" applyFont="1" applyBorder="1" applyAlignment="1">
      <alignment horizontal="center" vertical="center" wrapText="1"/>
    </xf>
    <xf numFmtId="0" fontId="31" fillId="0" borderId="2" xfId="529" applyNumberFormat="1" applyFont="1" applyBorder="1" applyAlignment="1">
      <alignment horizontal="center" vertical="center" wrapText="1"/>
    </xf>
    <xf numFmtId="0" fontId="31" fillId="0" borderId="2" xfId="529" applyNumberFormat="1" applyFont="1" applyFill="1" applyBorder="1" applyAlignment="1">
      <alignment horizontal="center" vertical="center" wrapText="1"/>
    </xf>
    <xf numFmtId="0" fontId="3" fillId="0" borderId="2" xfId="529" applyFont="1" applyFill="1" applyBorder="1" applyAlignment="1">
      <alignment horizontal="center" vertical="center" wrapText="1"/>
    </xf>
    <xf numFmtId="183" fontId="3" fillId="0" borderId="2" xfId="144" applyNumberFormat="1" applyFont="1" applyFill="1" applyBorder="1" applyAlignment="1">
      <alignment horizontal="center" vertical="center" wrapText="1"/>
    </xf>
    <xf numFmtId="196" fontId="3" fillId="0" borderId="2" xfId="144" applyNumberFormat="1" applyFont="1" applyFill="1" applyBorder="1" applyAlignment="1">
      <alignment horizontal="center" vertical="center" wrapText="1"/>
    </xf>
    <xf numFmtId="0" fontId="4" fillId="10" borderId="4" xfId="529" applyFont="1" applyFill="1" applyBorder="1" applyAlignment="1">
      <alignment horizontal="center" vertical="center"/>
    </xf>
    <xf numFmtId="200" fontId="4" fillId="10" borderId="5" xfId="19" applyNumberFormat="1" applyFont="1" applyFill="1" applyBorder="1" applyAlignment="1" applyProtection="1">
      <alignment horizontal="right" vertical="center"/>
    </xf>
    <xf numFmtId="200" fontId="4" fillId="0" borderId="5" xfId="19" applyNumberFormat="1" applyFont="1" applyFill="1" applyBorder="1" applyAlignment="1" applyProtection="1">
      <alignment horizontal="right" vertical="center"/>
    </xf>
    <xf numFmtId="183" fontId="4" fillId="0" borderId="5" xfId="529" applyNumberFormat="1" applyFont="1" applyFill="1" applyBorder="1" applyAlignment="1">
      <alignment horizontal="right" vertical="center"/>
    </xf>
    <xf numFmtId="0" fontId="23" fillId="0" borderId="4" xfId="529" applyFont="1" applyFill="1" applyBorder="1" applyAlignment="1">
      <alignment horizontal="left" vertical="center"/>
    </xf>
    <xf numFmtId="182" fontId="2" fillId="0" borderId="5" xfId="19" applyNumberFormat="1" applyFont="1" applyBorder="1" applyAlignment="1">
      <alignment horizontal="right" vertical="center" shrinkToFit="1"/>
    </xf>
    <xf numFmtId="200" fontId="23" fillId="0" borderId="5" xfId="19" applyNumberFormat="1" applyFont="1" applyFill="1" applyBorder="1" applyAlignment="1" applyProtection="1">
      <alignment horizontal="center" vertical="center"/>
    </xf>
    <xf numFmtId="200" fontId="23" fillId="0" borderId="5" xfId="19" applyNumberFormat="1" applyFont="1" applyFill="1" applyBorder="1" applyAlignment="1">
      <alignment vertical="center"/>
    </xf>
    <xf numFmtId="177" fontId="23" fillId="0" borderId="5" xfId="29" applyNumberFormat="1" applyFont="1" applyFill="1" applyBorder="1" applyAlignment="1">
      <alignment horizontal="right" vertical="center"/>
    </xf>
    <xf numFmtId="0" fontId="32" fillId="0" borderId="4" xfId="529" applyFont="1" applyFill="1" applyBorder="1" applyAlignment="1">
      <alignment horizontal="left" vertical="center"/>
    </xf>
    <xf numFmtId="200" fontId="32" fillId="0" borderId="5" xfId="19" applyNumberFormat="1" applyFont="1" applyFill="1" applyBorder="1" applyAlignment="1" applyProtection="1">
      <alignment horizontal="center" vertical="center"/>
    </xf>
    <xf numFmtId="200" fontId="2" fillId="2" borderId="5" xfId="19" applyNumberFormat="1" applyFont="1" applyFill="1" applyBorder="1" applyAlignment="1" applyProtection="1">
      <alignment horizontal="center" vertical="center"/>
    </xf>
    <xf numFmtId="0" fontId="33" fillId="0" borderId="4" xfId="529" applyFont="1" applyFill="1" applyBorder="1" applyAlignment="1">
      <alignment horizontal="left" vertical="center"/>
    </xf>
    <xf numFmtId="200" fontId="2" fillId="0" borderId="5" xfId="19" applyNumberFormat="1" applyFont="1" applyBorder="1" applyAlignment="1">
      <alignment horizontal="right" vertical="center"/>
    </xf>
    <xf numFmtId="200" fontId="2" fillId="0" borderId="5" xfId="19" applyNumberFormat="1" applyFont="1" applyFill="1" applyBorder="1" applyAlignment="1" applyProtection="1">
      <alignment horizontal="center" vertical="center"/>
    </xf>
    <xf numFmtId="0" fontId="23" fillId="0" borderId="7" xfId="529" applyFont="1" applyFill="1" applyBorder="1" applyAlignment="1">
      <alignment horizontal="left" vertical="center"/>
    </xf>
    <xf numFmtId="200" fontId="2" fillId="0" borderId="8" xfId="19" applyNumberFormat="1" applyFont="1" applyBorder="1" applyAlignment="1">
      <alignment horizontal="right" vertical="center"/>
    </xf>
    <xf numFmtId="200" fontId="2" fillId="2" borderId="8" xfId="19" applyNumberFormat="1" applyFont="1" applyFill="1" applyBorder="1" applyAlignment="1" applyProtection="1">
      <alignment horizontal="center" vertical="center"/>
    </xf>
    <xf numFmtId="200" fontId="2" fillId="0" borderId="8" xfId="19" applyNumberFormat="1" applyFont="1" applyFill="1" applyBorder="1" applyAlignment="1" applyProtection="1">
      <alignment horizontal="center" vertical="center"/>
    </xf>
    <xf numFmtId="177" fontId="23" fillId="0" borderId="8" xfId="29" applyNumberFormat="1" applyFont="1" applyFill="1" applyBorder="1" applyAlignment="1">
      <alignment horizontal="right" vertical="center"/>
    </xf>
    <xf numFmtId="177" fontId="2" fillId="0" borderId="8" xfId="29" applyNumberFormat="1" applyFont="1" applyFill="1" applyBorder="1" applyAlignment="1" applyProtection="1">
      <alignment horizontal="right" vertical="center"/>
    </xf>
    <xf numFmtId="177" fontId="9" fillId="0" borderId="0" xfId="29" applyNumberFormat="1" applyFont="1" applyFill="1" applyBorder="1" applyAlignment="1" applyProtection="1">
      <alignment horizontal="center" vertical="center"/>
    </xf>
    <xf numFmtId="177" fontId="23" fillId="0" borderId="15" xfId="29" applyNumberFormat="1" applyFont="1" applyFill="1" applyBorder="1" applyAlignment="1" applyProtection="1">
      <alignment horizontal="right" vertical="center"/>
    </xf>
    <xf numFmtId="196" fontId="3" fillId="0" borderId="3" xfId="144" applyNumberFormat="1" applyFont="1" applyFill="1" applyBorder="1" applyAlignment="1">
      <alignment horizontal="center" vertical="center" wrapText="1"/>
    </xf>
    <xf numFmtId="177" fontId="34" fillId="0" borderId="6" xfId="29" applyNumberFormat="1" applyFont="1" applyFill="1" applyBorder="1" applyAlignment="1" applyProtection="1">
      <alignment horizontal="right" vertical="center"/>
    </xf>
    <xf numFmtId="177" fontId="23" fillId="0" borderId="6" xfId="29" applyNumberFormat="1" applyFont="1" applyFill="1" applyBorder="1" applyAlignment="1" applyProtection="1">
      <alignment vertical="center"/>
    </xf>
    <xf numFmtId="177" fontId="23" fillId="0" borderId="9" xfId="29" applyNumberFormat="1" applyFont="1" applyFill="1" applyBorder="1" applyAlignment="1" applyProtection="1">
      <alignment vertical="center"/>
    </xf>
    <xf numFmtId="0" fontId="6" fillId="0" borderId="0" xfId="144" applyFont="1" applyFill="1" applyAlignment="1">
      <alignment vertical="top"/>
    </xf>
    <xf numFmtId="0" fontId="0" fillId="0" borderId="0" xfId="144" applyFont="1" applyFill="1" applyAlignment="1">
      <alignment vertical="center" wrapText="1"/>
    </xf>
    <xf numFmtId="0" fontId="3" fillId="0" borderId="0" xfId="144" applyFont="1" applyFill="1" applyAlignment="1">
      <alignment vertical="center"/>
    </xf>
    <xf numFmtId="0" fontId="35" fillId="0" borderId="0" xfId="144" applyFont="1" applyFill="1" applyAlignment="1">
      <alignment vertical="center"/>
    </xf>
    <xf numFmtId="0" fontId="0" fillId="0" borderId="0" xfId="144" applyFont="1" applyFill="1" applyAlignment="1">
      <alignment vertical="center"/>
    </xf>
    <xf numFmtId="183" fontId="0" fillId="0" borderId="0" xfId="144" applyNumberFormat="1" applyFont="1" applyFill="1" applyAlignment="1">
      <alignment vertical="center"/>
    </xf>
    <xf numFmtId="196" fontId="0" fillId="0" borderId="0" xfId="144" applyNumberFormat="1" applyFont="1" applyFill="1" applyAlignment="1">
      <alignment vertical="center"/>
    </xf>
    <xf numFmtId="0" fontId="36" fillId="0" borderId="0" xfId="144" applyFont="1" applyFill="1" applyAlignment="1">
      <alignment vertical="center"/>
    </xf>
    <xf numFmtId="0" fontId="9" fillId="0" borderId="0" xfId="144" applyFont="1" applyFill="1" applyAlignment="1">
      <alignment horizontal="center" vertical="center"/>
    </xf>
    <xf numFmtId="0" fontId="37" fillId="0" borderId="0" xfId="144" applyFont="1" applyFill="1" applyAlignment="1">
      <alignment horizontal="center" vertical="center"/>
    </xf>
    <xf numFmtId="0" fontId="23" fillId="0" borderId="0" xfId="144" applyFont="1" applyFill="1" applyAlignment="1">
      <alignment vertical="center"/>
    </xf>
    <xf numFmtId="183" fontId="23" fillId="0" borderId="0" xfId="144" applyNumberFormat="1" applyFont="1" applyFill="1" applyAlignment="1">
      <alignment vertical="center"/>
    </xf>
    <xf numFmtId="196" fontId="23" fillId="0" borderId="0" xfId="144" applyNumberFormat="1" applyFont="1" applyFill="1" applyAlignment="1">
      <alignment horizontal="right" vertical="center"/>
    </xf>
    <xf numFmtId="0" fontId="3" fillId="0" borderId="1" xfId="144" applyFont="1" applyFill="1" applyBorder="1" applyAlignment="1">
      <alignment horizontal="centerContinuous" vertical="center" wrapText="1"/>
    </xf>
    <xf numFmtId="0" fontId="3" fillId="0" borderId="4" xfId="144" applyFont="1" applyFill="1" applyBorder="1" applyAlignment="1">
      <alignment horizontal="left" vertical="center" wrapText="1" indent="1"/>
    </xf>
    <xf numFmtId="183" fontId="23" fillId="0" borderId="5" xfId="144" applyNumberFormat="1" applyFont="1" applyFill="1" applyBorder="1" applyAlignment="1">
      <alignment horizontal="right" vertical="center"/>
    </xf>
    <xf numFmtId="177" fontId="23" fillId="0" borderId="5" xfId="184" applyNumberFormat="1" applyFont="1" applyFill="1" applyBorder="1" applyAlignment="1">
      <alignment vertical="center"/>
    </xf>
    <xf numFmtId="177" fontId="23" fillId="0" borderId="6" xfId="184" applyNumberFormat="1" applyFont="1" applyFill="1" applyBorder="1" applyAlignment="1">
      <alignment vertical="center"/>
    </xf>
    <xf numFmtId="0" fontId="3" fillId="0" borderId="4" xfId="144" applyFont="1" applyFill="1" applyBorder="1" applyAlignment="1">
      <alignment horizontal="left" vertical="center" indent="1"/>
    </xf>
    <xf numFmtId="0" fontId="23" fillId="0" borderId="4" xfId="144" applyFont="1" applyFill="1" applyBorder="1" applyAlignment="1">
      <alignment horizontal="left" vertical="center" indent="1"/>
    </xf>
    <xf numFmtId="183" fontId="23" fillId="0" borderId="5" xfId="184" applyNumberFormat="1" applyFont="1" applyFill="1" applyBorder="1" applyAlignment="1">
      <alignment horizontal="right" vertical="center"/>
    </xf>
    <xf numFmtId="0" fontId="33" fillId="0" borderId="4" xfId="144" applyFont="1" applyFill="1" applyBorder="1" applyAlignment="1">
      <alignment horizontal="left" vertical="center" indent="1"/>
    </xf>
    <xf numFmtId="0" fontId="23" fillId="0" borderId="7" xfId="144" applyFont="1" applyFill="1" applyBorder="1" applyAlignment="1">
      <alignment horizontal="left" vertical="center" indent="1"/>
    </xf>
    <xf numFmtId="183" fontId="23" fillId="0" borderId="8" xfId="184" applyNumberFormat="1" applyFont="1" applyFill="1" applyBorder="1" applyAlignment="1">
      <alignment horizontal="right" vertical="center"/>
    </xf>
    <xf numFmtId="177" fontId="23" fillId="0" borderId="8" xfId="184" applyNumberFormat="1" applyFont="1" applyFill="1" applyBorder="1" applyAlignment="1">
      <alignment vertical="center"/>
    </xf>
    <xf numFmtId="177" fontId="23" fillId="0" borderId="9" xfId="184" applyNumberFormat="1" applyFont="1" applyFill="1" applyBorder="1" applyAlignment="1">
      <alignment vertical="center"/>
    </xf>
    <xf numFmtId="183" fontId="6" fillId="0" borderId="0" xfId="144" applyNumberFormat="1" applyFont="1" applyFill="1" applyAlignment="1">
      <alignment vertical="top"/>
    </xf>
    <xf numFmtId="183" fontId="0" fillId="0" borderId="0" xfId="144" applyNumberFormat="1" applyFont="1" applyFill="1" applyAlignment="1">
      <alignment horizontal="right" vertical="center"/>
    </xf>
    <xf numFmtId="183" fontId="0" fillId="0" borderId="0" xfId="144" applyNumberFormat="1" applyFont="1" applyFill="1" applyAlignment="1">
      <alignment vertical="center" wrapText="1"/>
    </xf>
    <xf numFmtId="177" fontId="3" fillId="0" borderId="0" xfId="144" applyNumberFormat="1" applyFont="1" applyFill="1" applyAlignment="1">
      <alignment vertical="center"/>
    </xf>
    <xf numFmtId="183" fontId="3" fillId="0" borderId="0" xfId="144" applyNumberFormat="1" applyFont="1" applyFill="1" applyAlignment="1">
      <alignment vertical="center"/>
    </xf>
    <xf numFmtId="183" fontId="35" fillId="0" borderId="0" xfId="144" applyNumberFormat="1" applyFont="1" applyFill="1" applyAlignment="1">
      <alignment vertical="center"/>
    </xf>
    <xf numFmtId="0" fontId="2" fillId="0" borderId="0" xfId="793" applyFont="1"/>
    <xf numFmtId="0" fontId="5" fillId="0" borderId="0" xfId="793" applyFont="1"/>
    <xf numFmtId="0" fontId="12" fillId="0" borderId="0" xfId="793" applyFont="1"/>
    <xf numFmtId="0" fontId="38" fillId="0" borderId="0" xfId="793" applyFont="1" applyAlignment="1">
      <alignment horizontal="center" wrapText="1"/>
    </xf>
    <xf numFmtId="57" fontId="39" fillId="0" borderId="0" xfId="793" applyNumberFormat="1" applyFont="1" applyAlignment="1">
      <alignment horizontal="center"/>
    </xf>
    <xf numFmtId="0" fontId="12" fillId="0" borderId="0" xfId="793" applyFont="1" applyAlignment="1">
      <alignment horizontal="left" vertical="center" wrapText="1"/>
    </xf>
  </cellXfs>
  <cellStyles count="842">
    <cellStyle name="常规" xfId="0" builtinId="0"/>
    <cellStyle name="差_gdp" xfId="1"/>
    <cellStyle name="货币[0]" xfId="2" builtinId="7"/>
    <cellStyle name="20% - 强调文字颜色 3" xfId="3" builtinId="38"/>
    <cellStyle name="差_行政公检法测算_民生政策最低支出需求" xfId="4"/>
    <cellStyle name="输入" xfId="5" builtinId="20"/>
    <cellStyle name="差_30云南_1" xfId="6"/>
    <cellStyle name="货币" xfId="7" builtinId="4"/>
    <cellStyle name="差_一般预算支出口径剔除表" xfId="8"/>
    <cellStyle name="好_34青海" xfId="9"/>
    <cellStyle name="差_30云南_1_财力性转移支付2010年预算参考数" xfId="10"/>
    <cellStyle name="Accent2 - 40%" xfId="11"/>
    <cellStyle name="千位分隔[0]" xfId="12" builtinId="6"/>
    <cellStyle name="好_人员工资和公用经费3" xfId="13"/>
    <cellStyle name="差_县市旗测算20080508" xfId="14"/>
    <cellStyle name="40% - 强调文字颜色 3" xfId="15" builtinId="39"/>
    <cellStyle name="计算 2" xfId="16"/>
    <cellStyle name="差" xfId="17" builtinId="27"/>
    <cellStyle name="好_分析缺口率_财力性转移支付2010年预算参考数" xfId="18"/>
    <cellStyle name="千位分隔" xfId="19" builtinId="3"/>
    <cellStyle name="差_市辖区测算-新科目（20080626）" xfId="20"/>
    <cellStyle name="超链接" xfId="21" builtinId="8"/>
    <cellStyle name="差_缺口县区测算(财政部标准)" xfId="22"/>
    <cellStyle name="Accent2 - 60%" xfId="23"/>
    <cellStyle name="60% - 强调文字颜色 3" xfId="24" builtinId="40"/>
    <cellStyle name="好_其他部门(按照总人口测算）—20080416_不含人员经费系数_财力性转移支付2010年预算参考数" xfId="25"/>
    <cellStyle name="好_34青海_1_财力性转移支付2010年预算参考数" xfId="26"/>
    <cellStyle name="差_行政（人员）_民生政策最低支出需求" xfId="27"/>
    <cellStyle name="好_县市旗测算20080508_县市旗测算-新科目（含人口规模效应）" xfId="28"/>
    <cellStyle name="百分比" xfId="29" builtinId="5"/>
    <cellStyle name="已访问的超链接" xfId="30" builtinId="9"/>
    <cellStyle name="差_安徽 缺口县区测算(地方填报)1_财力性转移支付2010年预算参考数" xfId="31"/>
    <cellStyle name="常规 6" xfId="32"/>
    <cellStyle name="好_行政(燃修费)_财力性转移支付2010年预算参考数" xfId="33"/>
    <cellStyle name="注释" xfId="34" builtinId="10"/>
    <cellStyle name="好_行政（人员）_民生政策最低支出需求_财力性转移支付2010年预算参考数" xfId="35"/>
    <cellStyle name="60% - 强调文字颜色 2" xfId="36" builtinId="36"/>
    <cellStyle name="好_行政公检法测算_民生政策最低支出需求" xfId="37"/>
    <cellStyle name="好_教育(按照总人口测算）—20080416_不含人员经费系数_财力性转移支付2010年预算参考数" xfId="38"/>
    <cellStyle name="标题 4" xfId="39" builtinId="19"/>
    <cellStyle name="好_人员工资和公用经费" xfId="40"/>
    <cellStyle name="警告文本" xfId="41" builtinId="11"/>
    <cellStyle name="标题" xfId="42" builtinId="15"/>
    <cellStyle name="差_2006年28四川" xfId="43"/>
    <cellStyle name="解释性文本" xfId="44" builtinId="53"/>
    <cellStyle name="百分比 4" xfId="45"/>
    <cellStyle name="标题 1" xfId="46" builtinId="16"/>
    <cellStyle name="差_测算结果汇总_财力性转移支付2010年预算参考数" xfId="47"/>
    <cellStyle name="标题 2" xfId="48" builtinId="17"/>
    <cellStyle name="差_农林水和城市维护标准支出20080505－县区合计_财力性转移支付2010年预算参考数" xfId="49"/>
    <cellStyle name="差_核定人数下发表" xfId="50"/>
    <cellStyle name="百分比 5" xfId="51"/>
    <cellStyle name="好_Book2_财力性转移支付2010年预算参考数" xfId="52"/>
    <cellStyle name="差_测算结果_财力性转移支付2010年预算参考数" xfId="53"/>
    <cellStyle name="60% - 强调文字颜色 1" xfId="54" builtinId="32"/>
    <cellStyle name="好_汇总表_财力性转移支付2010年预算参考数" xfId="55"/>
    <cellStyle name="标题 3" xfId="56" builtinId="18"/>
    <cellStyle name="好_危改资金测算_财力性转移支付2010年预算参考数" xfId="57"/>
    <cellStyle name="60% - 强调文字颜色 4" xfId="58" builtinId="44"/>
    <cellStyle name="输出" xfId="59" builtinId="21"/>
    <cellStyle name="Input" xfId="60"/>
    <cellStyle name="常规 26" xfId="61"/>
    <cellStyle name="计算" xfId="62" builtinId="22"/>
    <cellStyle name="40% - 强调文字颜色 4 2" xfId="63"/>
    <cellStyle name="差_2007一般预算支出口径剔除表" xfId="64"/>
    <cellStyle name="检查单元格" xfId="65" builtinId="23"/>
    <cellStyle name="好_青海 缺口县区测算(地方填报)_财力性转移支付2010年预算参考数" xfId="66"/>
    <cellStyle name="20% - 强调文字颜色 6" xfId="67" builtinId="50"/>
    <cellStyle name="好_县市旗测算-新科目（20080626）_不含人员经费系数_财力性转移支付2010年预算参考数" xfId="68"/>
    <cellStyle name="Currency [0]" xfId="69"/>
    <cellStyle name="好_数据--基础数据--预算组--2015年人代会预算部分--2015.01.20--人代会前第6稿--按姚局意见改--调市级项级明细" xfId="70"/>
    <cellStyle name="强调文字颜色 2" xfId="71" builtinId="33"/>
    <cellStyle name="链接单元格" xfId="72" builtinId="24"/>
    <cellStyle name="好_28四川_财力性转移支付2010年预算参考数" xfId="73"/>
    <cellStyle name="汇总" xfId="74" builtinId="25"/>
    <cellStyle name="差_Book2" xfId="75"/>
    <cellStyle name="好_云南 缺口县区测算(地方填报)" xfId="76"/>
    <cellStyle name="差_平邑_财力性转移支付2010年预算参考数" xfId="77"/>
    <cellStyle name="好_市辖区测算-新科目（20080626）_财力性转移支付2010年预算参考数" xfId="78"/>
    <cellStyle name="好" xfId="79" builtinId="26"/>
    <cellStyle name="千位[0]_(人代会用)" xfId="80"/>
    <cellStyle name="差_教育(按照总人口测算）—20080416_县市旗测算-新科目（含人口规模效应）_财力性转移支付2010年预算参考数" xfId="81"/>
    <cellStyle name="Heading 3" xfId="82"/>
    <cellStyle name="适中" xfId="83" builtinId="28"/>
    <cellStyle name="20% - 强调文字颜色 5" xfId="84" builtinId="46"/>
    <cellStyle name="强调文字颜色 1" xfId="85" builtinId="29"/>
    <cellStyle name="差_行政（人员）_县市旗测算-新科目（含人口规模效应）" xfId="86"/>
    <cellStyle name="20% - 强调文字颜色 1" xfId="87" builtinId="30"/>
    <cellStyle name="40% - 强调文字颜色 1" xfId="88" builtinId="31"/>
    <cellStyle name="差_县市旗测算-新科目（20080626）_不含人员经费系数" xfId="89"/>
    <cellStyle name="好_市辖区测算20080510_县市旗测算-新科目（含人口规模效应）_财力性转移支付2010年预算参考数" xfId="90"/>
    <cellStyle name="好_同德_财力性转移支付2010年预算参考数" xfId="91"/>
    <cellStyle name="好_gdp" xfId="92"/>
    <cellStyle name="输出 2" xfId="93"/>
    <cellStyle name="20% - 强调文字颜色 2" xfId="94" builtinId="34"/>
    <cellStyle name="40% - 强调文字颜色 2" xfId="95" builtinId="35"/>
    <cellStyle name="差_教育(按照总人口测算）—20080416_不含人员经费系数_财力性转移支付2010年预算参考数" xfId="96"/>
    <cellStyle name="千位分隔[0] 2" xfId="97"/>
    <cellStyle name="强调文字颜色 3" xfId="98" builtinId="37"/>
    <cellStyle name="好_卫生(按照总人口测算）—20080416_县市旗测算-新科目（含人口规模效应）_财力性转移支付2010年预算参考数" xfId="99"/>
    <cellStyle name="千位分隔[0] 3" xfId="100"/>
    <cellStyle name="差_2006年34青海_财力性转移支付2010年预算参考数" xfId="101"/>
    <cellStyle name="差_其他部门(按照总人口测算）—20080416_不含人员经费系数_财力性转移支付2010年预算参考数" xfId="102"/>
    <cellStyle name="强调文字颜色 4" xfId="103" builtinId="41"/>
    <cellStyle name="20% - 强调文字颜色 4" xfId="104" builtinId="42"/>
    <cellStyle name="好_其他部门(按照总人口测算）—20080416_县市旗测算-新科目（含人口规模效应）_财力性转移支付2010年预算参考数" xfId="105"/>
    <cellStyle name="40% - 强调文字颜色 4" xfId="106" builtinId="43"/>
    <cellStyle name="强调文字颜色 5" xfId="107" builtinId="45"/>
    <cellStyle name="差_行政公检法测算_县市旗测算-新科目（含人口规模效应）" xfId="108"/>
    <cellStyle name="40% - 强调文字颜色 5" xfId="109" builtinId="47"/>
    <cellStyle name="差_行政(燃修费)_民生政策最低支出需求" xfId="110"/>
    <cellStyle name="差_2006年全省财力计算表（中央、决算）" xfId="111"/>
    <cellStyle name="差_分县成本差异系数_民生政策最低支出需求_财力性转移支付2010年预算参考数" xfId="112"/>
    <cellStyle name="差_市辖区测算20080510_民生政策最低支出需求_财力性转移支付2010年预算参考数" xfId="113"/>
    <cellStyle name="60% - 强调文字颜色 5" xfId="114" builtinId="48"/>
    <cellStyle name="强调文字颜色 6" xfId="115" builtinId="49"/>
    <cellStyle name="差_2_财力性转移支付2010年预算参考数" xfId="116"/>
    <cellStyle name="好_成本差异系数" xfId="117"/>
    <cellStyle name="适中 2" xfId="118"/>
    <cellStyle name="好_22湖南_财力性转移支付2010年预算参考数" xfId="119"/>
    <cellStyle name="40% - 强调文字颜色 6" xfId="120" builtinId="51"/>
    <cellStyle name="60% - 强调文字颜色 6" xfId="121" builtinId="52"/>
    <cellStyle name="差_市辖区测算-新科目（20080626）_民生政策最低支出需求_财力性转移支付2010年预算参考数" xfId="122"/>
    <cellStyle name="差_第五部分(才淼、饶永宏）" xfId="123"/>
    <cellStyle name="常规 25" xfId="124"/>
    <cellStyle name="差_2006年水利统计指标统计表_财力性转移支付2010年预算参考数" xfId="125"/>
    <cellStyle name="千分位_ 白土" xfId="126"/>
    <cellStyle name="常规 4 2" xfId="127"/>
    <cellStyle name="好_汇总表4_财力性转移支付2010年预算参考数" xfId="128"/>
    <cellStyle name="好_市辖区测算-新科目（20080626）_不含人员经费系数_财力性转移支付2010年预算参考数" xfId="129"/>
    <cellStyle name="标题 4 2" xfId="130"/>
    <cellStyle name="千位分隔 3" xfId="131"/>
    <cellStyle name="60% - 强调文字颜色 2 2" xfId="132"/>
    <cellStyle name="好_县市旗测算20080508_不含人员经费系数_财力性转移支付2010年预算参考数" xfId="133"/>
    <cellStyle name="常规 5" xfId="134"/>
    <cellStyle name="差_34青海_财力性转移支付2010年预算参考数" xfId="135"/>
    <cellStyle name="好_社保处下达区县2015年指标（第二批）" xfId="136"/>
    <cellStyle name="差_文体广播事业(按照总人口测算）—20080416_民生政策最低支出需求_财力性转移支付2010年预算参考数" xfId="137"/>
    <cellStyle name="好_成本差异系数（含人口规模）" xfId="138"/>
    <cellStyle name="差_行政公检法测算_县市旗测算-新科目（含人口规模效应）_财力性转移支付2010年预算参考数" xfId="139"/>
    <cellStyle name="表标题" xfId="140"/>
    <cellStyle name="差_丽江汇总" xfId="141"/>
    <cellStyle name="差_行政（人员）_民生政策最低支出需求_财力性转移支付2010年预算参考数" xfId="142"/>
    <cellStyle name="好_文体广播事业(按照总人口测算）—20080416_民生政策最低支出需求" xfId="143"/>
    <cellStyle name="常规_（修改后）新科目人代会报表---印刷稿5.8" xfId="144"/>
    <cellStyle name="差_行政（人员）" xfId="145"/>
    <cellStyle name="Currency_1995" xfId="146"/>
    <cellStyle name="差_河南 缺口县区测算(地方填报白)" xfId="147"/>
    <cellStyle name="差_2016年科目0114" xfId="148"/>
    <cellStyle name="好_14安徽_财力性转移支付2010年预算参考数" xfId="149"/>
    <cellStyle name="差_28四川" xfId="150"/>
    <cellStyle name="差_卫生部门_财力性转移支付2010年预算参考数" xfId="151"/>
    <cellStyle name="好_文体广播事业(按照总人口测算）—20080416" xfId="152"/>
    <cellStyle name="差_自行调整差异系数顺序_财力性转移支付2010年预算参考数" xfId="153"/>
    <cellStyle name="好_03昭通" xfId="154"/>
    <cellStyle name="20% - 强调文字颜色 3 2" xfId="155"/>
    <cellStyle name="Heading 2" xfId="156"/>
    <cellStyle name="好_5334_2006年迪庆县级财政报表附表" xfId="157"/>
    <cellStyle name="好_县市旗测算20080508_财力性转移支付2010年预算参考数" xfId="158"/>
    <cellStyle name="差_2006年27重庆" xfId="159"/>
    <cellStyle name="好_丽江汇总" xfId="160"/>
    <cellStyle name="差_县市旗测算-新科目（20080627）_民生政策最低支出需求" xfId="161"/>
    <cellStyle name="Accent4 - 60%" xfId="162"/>
    <cellStyle name="好_行政(燃修费)" xfId="163"/>
    <cellStyle name="差_安徽 缺口县区测算(地方填报)1" xfId="164"/>
    <cellStyle name="差_2007年一般预算支出剔除_财力性转移支付2010年预算参考数" xfId="165"/>
    <cellStyle name="好_县市旗测算-新科目（20080626）_县市旗测算-新科目（含人口规模效应）" xfId="166"/>
    <cellStyle name="好_2008年全省汇总收支计算表_财力性转移支付2010年预算参考数" xfId="167"/>
    <cellStyle name="好_Book1_财力性转移支付2010年预算参考数" xfId="168"/>
    <cellStyle name="差_县区合并测算20080423(按照各省比重）_不含人员经费系数" xfId="169"/>
    <cellStyle name="Normal_#10-Headcount" xfId="170"/>
    <cellStyle name="好_人员工资和公用经费_财力性转移支付2010年预算参考数" xfId="171"/>
    <cellStyle name="千位_(人代会用)" xfId="172"/>
    <cellStyle name="好_教育(按照总人口测算）—20080416_不含人员经费系数" xfId="173"/>
    <cellStyle name="好_530623_2006年县级财政报表附表" xfId="174"/>
    <cellStyle name="差_22湖南" xfId="175"/>
    <cellStyle name="好_卫生部门" xfId="176"/>
    <cellStyle name="差_不含人员经费系数" xfId="177"/>
    <cellStyle name="好_缺口县区测算_财力性转移支付2010年预算参考数" xfId="178"/>
    <cellStyle name="后继超级链接" xfId="179"/>
    <cellStyle name="好_教育(按照总人口测算）—20080416_民生政策最低支出需求_财力性转移支付2010年预算参考数" xfId="180"/>
    <cellStyle name="差_其他部门(按照总人口测算）—20080416_县市旗测算-新科目（含人口规模效应）" xfId="181"/>
    <cellStyle name="Accent5" xfId="182"/>
    <cellStyle name="差_县区合并测算20080423(按照各省比重）_县市旗测算-新科目（含人口规模效应）_财力性转移支付2010年预算参考数" xfId="183"/>
    <cellStyle name="常规_2006年支出预算表（2006-02-24）最最后稿" xfId="184"/>
    <cellStyle name="差_汇总表_财力性转移支付2010年预算参考数" xfId="185"/>
    <cellStyle name="差_云南 缺口县区测算(地方填报)" xfId="186"/>
    <cellStyle name="好_县区合并测算20080423(按照各省比重）" xfId="187"/>
    <cellStyle name="40% - Accent3" xfId="188"/>
    <cellStyle name="好_县区合并测算20080423(按照各省比重）_民生政策最低支出需求" xfId="189"/>
    <cellStyle name="常规 11 2" xfId="190"/>
    <cellStyle name="输入 2" xfId="191"/>
    <cellStyle name="差_行政(燃修费)_县市旗测算-新科目（含人口规模效应）" xfId="192"/>
    <cellStyle name="差_行政公检法测算_不含人员经费系数_财力性转移支付2010年预算参考数" xfId="193"/>
    <cellStyle name="差_03昭通" xfId="194"/>
    <cellStyle name="40% - 强调文字颜色 6 2" xfId="195"/>
    <cellStyle name="常规 4_2008年横排表0721" xfId="196"/>
    <cellStyle name="差_行政公检法测算_不含人员经费系数" xfId="197"/>
    <cellStyle name="注释 2" xfId="198"/>
    <cellStyle name="好_2006年27重庆" xfId="199"/>
    <cellStyle name="好_安徽 缺口县区测算(地方填报)1" xfId="200"/>
    <cellStyle name="常规 14" xfId="201"/>
    <cellStyle name="差_其他部门(按照总人口测算）—20080416_民生政策最低支出需求_财力性转移支付2010年预算参考数" xfId="202"/>
    <cellStyle name="差_财政供养人员_财力性转移支付2010年预算参考数" xfId="203"/>
    <cellStyle name="好_09黑龙江" xfId="204"/>
    <cellStyle name="钎霖_4岿角利" xfId="205"/>
    <cellStyle name="好_检验表" xfId="206"/>
    <cellStyle name="60% - Accent6" xfId="207"/>
    <cellStyle name="差_云南 缺口县区测算(地方填报)_财力性转移支付2010年预算参考数" xfId="208"/>
    <cellStyle name="好_县区合并测算20080423(按照各省比重）_财力性转移支付2010年预算参考数" xfId="209"/>
    <cellStyle name="差_市辖区测算-新科目（20080626）_县市旗测算-新科目（含人口规模效应）" xfId="210"/>
    <cellStyle name="差_县市旗测算-新科目（20080626）_民生政策最低支出需求_财力性转移支付2010年预算参考数" xfId="211"/>
    <cellStyle name="差_缺口县区测算" xfId="212"/>
    <cellStyle name="콤마_BOILER-CO1" xfId="213"/>
    <cellStyle name="20% - 强调文字颜色 5 2" xfId="214"/>
    <cellStyle name="好_30云南_1" xfId="215"/>
    <cellStyle name="差_530623_2006年县级财政报表附表" xfId="216"/>
    <cellStyle name="常规_表二---电子版" xfId="217"/>
    <cellStyle name="Calculation" xfId="218"/>
    <cellStyle name="好_不含人员经费系数" xfId="219"/>
    <cellStyle name="Output" xfId="220"/>
    <cellStyle name="好_报表" xfId="221"/>
    <cellStyle name="常规_2015年社会保险基金预算草案表样（报人大）" xfId="222"/>
    <cellStyle name="差_行政（人员）_县市旗测算-新科目（含人口规模效应）_财力性转移支付2010年预算参考数" xfId="223"/>
    <cellStyle name="好_缺口县区测算(按核定人数)" xfId="224"/>
    <cellStyle name="差_核定人数对比" xfId="225"/>
    <cellStyle name="好_2006年28四川_财力性转移支付2010年预算参考数" xfId="226"/>
    <cellStyle name="표준_0N-HANDLING " xfId="227"/>
    <cellStyle name="好_农林水和城市维护标准支出20080505－县区合计_县市旗测算-新科目（含人口规模效应）" xfId="228"/>
    <cellStyle name="差_2006年28四川_财力性转移支付2010年预算参考数" xfId="229"/>
    <cellStyle name="Accent5 - 60%" xfId="230"/>
    <cellStyle name="常规 12" xfId="231"/>
    <cellStyle name="60% - 强调文字颜色 3 2" xfId="232"/>
    <cellStyle name="好_卫生(按照总人口测算）—20080416_不含人员经费系数_财力性转移支付2010年预算参考数" xfId="233"/>
    <cellStyle name="好_民生政策最低支出需求" xfId="234"/>
    <cellStyle name="强调文字颜色 5 2" xfId="235"/>
    <cellStyle name="好_县市旗测算-新科目（20080627）_财力性转移支付2010年预算参考数" xfId="236"/>
    <cellStyle name="콤마 [0]_BOILER-CO1" xfId="237"/>
    <cellStyle name="好_2008年预计支出与2007年对比" xfId="238"/>
    <cellStyle name="好_市辖区测算-新科目（20080626）_县市旗测算-新科目（含人口规模效应）_财力性转移支付2010年预算参考数" xfId="239"/>
    <cellStyle name="60% - 强调文字颜色 1 2" xfId="240"/>
    <cellStyle name="Heading 4" xfId="241"/>
    <cellStyle name="差_县市旗测算20080508_不含人员经费系数" xfId="242"/>
    <cellStyle name="常规 3" xfId="243"/>
    <cellStyle name="好_其他部门(按照总人口测算）—20080416_县市旗测算-新科目（含人口规模效应）" xfId="244"/>
    <cellStyle name="20% - 强调文字颜色 4 2" xfId="245"/>
    <cellStyle name="千位分隔 5" xfId="246"/>
    <cellStyle name="差_09黑龙江_财力性转移支付2010年预算参考数" xfId="247"/>
    <cellStyle name="检查单元格 2" xfId="248"/>
    <cellStyle name="归盒啦_95" xfId="249"/>
    <cellStyle name="Linked Cell" xfId="250"/>
    <cellStyle name="好_2006年34青海_财力性转移支付2010年预算参考数" xfId="251"/>
    <cellStyle name="好_行政(燃修费)_民生政策最低支出需求" xfId="252"/>
    <cellStyle name="常规 13" xfId="253"/>
    <cellStyle name="Currency1" xfId="254"/>
    <cellStyle name="差_一般预算支出口径剔除表_财力性转移支付2010年预算参考数" xfId="255"/>
    <cellStyle name="差_缺口县区测算(按2007支出增长25%测算)_财力性转移支付2010年预算参考数" xfId="256"/>
    <cellStyle name="常规_2014-09-26-关于我市全口径预算编制情况的报告（附表）" xfId="257"/>
    <cellStyle name="好_M01-2(州市补助收入)" xfId="258"/>
    <cellStyle name="差_文体广播部门" xfId="259"/>
    <cellStyle name="好_卫生(按照总人口测算）—20080416_不含人员经费系数" xfId="260"/>
    <cellStyle name="好_卫生(按照总人口测算）—20080416_县市旗测算-新科目（含人口规模效应）" xfId="261"/>
    <cellStyle name="差_其他部门(按照总人口测算）—20080416_不含人员经费系数" xfId="262"/>
    <cellStyle name="差_2006年34青海" xfId="263"/>
    <cellStyle name="差_2006年22湖南" xfId="264"/>
    <cellStyle name="好_分县成本差异系数_民生政策最低支出需求" xfId="265"/>
    <cellStyle name="好_县区合并测算20080421_县市旗测算-新科目（含人口规模效应）_财力性转移支付2010年预算参考数" xfId="266"/>
    <cellStyle name="好_县区合并测算20080423(按照各省比重）_不含人员经费系数" xfId="267"/>
    <cellStyle name="好_成本差异系数_财力性转移支付2010年预算参考数" xfId="268"/>
    <cellStyle name="好_其他部门(按照总人口测算）—20080416" xfId="269"/>
    <cellStyle name="好_分县成本差异系数_财力性转移支付2010年预算参考数" xfId="270"/>
    <cellStyle name="好_农林水和城市维护标准支出20080505－县区合计_财力性转移支付2010年预算参考数" xfId="271"/>
    <cellStyle name="差_成本差异系数（含人口规模）" xfId="272"/>
    <cellStyle name="好_2016年科目0114" xfId="273"/>
    <cellStyle name="超级链接" xfId="274"/>
    <cellStyle name="20% - 强调文字颜色 2 2" xfId="275"/>
    <cellStyle name="差_县区合并测算20080423(按照各省比重）_民生政策最低支出需求_财力性转移支付2010年预算参考数" xfId="276"/>
    <cellStyle name="差_行政（人员）_不含人员经费系数" xfId="277"/>
    <cellStyle name="好_1110洱源县_财力性转移支付2010年预算参考数" xfId="278"/>
    <cellStyle name="好_文体广播事业(按照总人口测算）—20080416_不含人员经费系数_财力性转移支付2010年预算参考数" xfId="279"/>
    <cellStyle name="好_行政(燃修费)_不含人员经费系数" xfId="280"/>
    <cellStyle name="强调文字颜色 2 2" xfId="281"/>
    <cellStyle name="差_文体广播事业(按照总人口测算）—20080416_民生政策最低支出需求" xfId="282"/>
    <cellStyle name="差_34青海" xfId="283"/>
    <cellStyle name="好_县市旗测算20080508_不含人员经费系数" xfId="284"/>
    <cellStyle name="标题 1 2" xfId="285"/>
    <cellStyle name="好_教育(按照总人口测算）—20080416_县市旗测算-新科目（含人口规模效应）" xfId="286"/>
    <cellStyle name="好_城建部门" xfId="287"/>
    <cellStyle name="汇总 2" xfId="288"/>
    <cellStyle name="强调 2" xfId="289"/>
    <cellStyle name="60% - Accent1" xfId="290"/>
    <cellStyle name="货币 2" xfId="291"/>
    <cellStyle name="好_缺口县区测算（11.13）" xfId="292"/>
    <cellStyle name="差_0605石屏县" xfId="293"/>
    <cellStyle name="差_其他部门(按照总人口测算）—20080416_财力性转移支付2010年预算参考数" xfId="294"/>
    <cellStyle name="差_缺口县区测算（11.13）_财力性转移支付2010年预算参考数" xfId="295"/>
    <cellStyle name="好_附表" xfId="296"/>
    <cellStyle name="Total" xfId="297"/>
    <cellStyle name="好_农林水和城市维护标准支出20080505－县区合计_不含人员经费系数" xfId="298"/>
    <cellStyle name="好_教育(按照总人口测算）—20080416_财力性转移支付2010年预算参考数" xfId="299"/>
    <cellStyle name="常规 7" xfId="300"/>
    <cellStyle name="差_09黑龙江" xfId="301"/>
    <cellStyle name="好_30云南_1_财力性转移支付2010年预算参考数" xfId="302"/>
    <cellStyle name="数字" xfId="303"/>
    <cellStyle name="好_行政（人员）_不含人员经费系数" xfId="304"/>
    <cellStyle name="Accent4 - 20%" xfId="305"/>
    <cellStyle name="Accent6 - 40%" xfId="306"/>
    <cellStyle name="好_县区合并测算20080421_财力性转移支付2010年预算参考数" xfId="307"/>
    <cellStyle name="好_县区合并测算20080421_不含人员经费系数" xfId="308"/>
    <cellStyle name="差_07临沂" xfId="309"/>
    <cellStyle name="常规_046-2010年土地出让金、四项收费、新增地全年预计---------------- 2" xfId="310"/>
    <cellStyle name="差_市辖区测算20080510_财力性转移支付2010年预算参考数" xfId="311"/>
    <cellStyle name="差_分县成本差异系数_财力性转移支付2010年预算参考数" xfId="312"/>
    <cellStyle name="好_Book1" xfId="313"/>
    <cellStyle name="差_人员工资和公用经费3_财力性转移支付2010年预算参考数" xfId="314"/>
    <cellStyle name="好_汇总-县级财政报表附表" xfId="315"/>
    <cellStyle name="差_0502通海县" xfId="316"/>
    <cellStyle name="差_文体广播事业(按照总人口测算）—20080416" xfId="317"/>
    <cellStyle name="好_缺口县区测算" xfId="318"/>
    <cellStyle name="好_教育(按照总人口测算）—20080416_民生政策最低支出需求" xfId="319"/>
    <cellStyle name="好_总人口" xfId="320"/>
    <cellStyle name="差_云南省2008年转移支付测算——州市本级考核部分及政策性测算_财力性转移支付2010年预算参考数" xfId="321"/>
    <cellStyle name="差_14安徽_财力性转移支付2010年预算参考数" xfId="322"/>
    <cellStyle name="好_00省级(打印)" xfId="323"/>
    <cellStyle name="好_河南 缺口县区测算(地方填报)" xfId="324"/>
    <cellStyle name="差_2015年社会保险基金预算草案表样（报人大）" xfId="325"/>
    <cellStyle name="好_2006年28四川" xfId="326"/>
    <cellStyle name="霓付 [0]_ +Foil &amp; -FOIL &amp; PAPER" xfId="327"/>
    <cellStyle name="常规_（20091202）人代会附表-表样 2 2 2" xfId="328"/>
    <cellStyle name="好_核定人数对比" xfId="329"/>
    <cellStyle name="差_县市旗测算20080508_县市旗测算-新科目（含人口规模效应）" xfId="330"/>
    <cellStyle name="好_县区合并测算20080421" xfId="331"/>
    <cellStyle name="差_成本差异系数（含人口规模）_财力性转移支付2010年预算参考数" xfId="332"/>
    <cellStyle name="差_05潍坊" xfId="333"/>
    <cellStyle name="好_河南 缺口县区测算(地方填报白)" xfId="334"/>
    <cellStyle name="好_市辖区测算20080510_民生政策最低支出需求" xfId="335"/>
    <cellStyle name="好_第一部分：综合全" xfId="336"/>
    <cellStyle name="标题 5" xfId="337"/>
    <cellStyle name="差_青海 缺口县区测算(地方填报)" xfId="338"/>
    <cellStyle name="好_县市旗测算-新科目（20080626）_县市旗测算-新科目（含人口规模效应）_财力性转移支付2010年预算参考数" xfId="339"/>
    <cellStyle name="差_2007年收支情况及2008年收支预计表(汇总表)" xfId="340"/>
    <cellStyle name="差_2008计算资料（8月5）" xfId="341"/>
    <cellStyle name="no dec" xfId="342"/>
    <cellStyle name="差_文体广播事业(按照总人口测算）—20080416_财力性转移支付2010年预算参考数" xfId="343"/>
    <cellStyle name="差_30云南" xfId="344"/>
    <cellStyle name="差_农林水和城市维护标准支出20080505－县区合计_县市旗测算-新科目（含人口规模效应）" xfId="345"/>
    <cellStyle name="标题 3 2" xfId="346"/>
    <cellStyle name="常规 18" xfId="347"/>
    <cellStyle name="差_山东省民生支出标准" xfId="348"/>
    <cellStyle name="差_农林水和城市维护标准支出20080505－县区合计_不含人员经费系数" xfId="349"/>
    <cellStyle name="差_总人口" xfId="350"/>
    <cellStyle name="好_测算结果_财力性转移支付2010年预算参考数" xfId="351"/>
    <cellStyle name="好_2006年全省财力计算表（中央、决算）" xfId="352"/>
    <cellStyle name="差_教育(按照总人口测算）—20080416" xfId="353"/>
    <cellStyle name="好_2007一般预算支出口径剔除表_财力性转移支付2010年预算参考数" xfId="354"/>
    <cellStyle name="好_分县成本差异系数_不含人员经费系数" xfId="355"/>
    <cellStyle name="差_2016人代会附表（2015-9-11）（姚局）-财经委" xfId="356"/>
    <cellStyle name="好_市辖区测算20080510_民生政策最低支出需求_财力性转移支付2010年预算参考数" xfId="357"/>
    <cellStyle name="ColLevel_0" xfId="358"/>
    <cellStyle name="好_河南 缺口县区测算(地方填报白)_财力性转移支付2010年预算参考数" xfId="359"/>
    <cellStyle name="千分位[0]_ 白土" xfId="360"/>
    <cellStyle name="好_县市旗测算-新科目（20080627）_民生政策最低支出需求" xfId="361"/>
    <cellStyle name="好_不含人员经费系数_财力性转移支付2010年预算参考数" xfId="362"/>
    <cellStyle name="Accent5 - 40%" xfId="363"/>
    <cellStyle name="差_11大理_财力性转移支付2010年预算参考数" xfId="364"/>
    <cellStyle name="好_县市旗测算-新科目（20080627）" xfId="365"/>
    <cellStyle name="好_市辖区测算-新科目（20080626）_县市旗测算-新科目（含人口规模效应）" xfId="366"/>
    <cellStyle name="差_2008年一般预算支出预计" xfId="367"/>
    <cellStyle name="RowLevel_0" xfId="368"/>
    <cellStyle name="好_2008年一般预算支出预计" xfId="369"/>
    <cellStyle name="好_2007年收支情况及2008年收支预计表(汇总表)" xfId="370"/>
    <cellStyle name="差_县市旗测算-新科目（20080627）_不含人员经费系数_财力性转移支付2010年预算参考数" xfId="371"/>
    <cellStyle name="差_汇总_财力性转移支付2010年预算参考数" xfId="372"/>
    <cellStyle name="好_一般预算支出口径剔除表" xfId="373"/>
    <cellStyle name="差_卫生(按照总人口测算）—20080416_不含人员经费系数" xfId="374"/>
    <cellStyle name="差_卫生(按照总人口测算）—20080416_不含人员经费系数_财力性转移支付2010年预算参考数" xfId="375"/>
    <cellStyle name="好_一般预算支出口径剔除表_财力性转移支付2010年预算参考数" xfId="376"/>
    <cellStyle name="差_汇总" xfId="377"/>
    <cellStyle name="好_09黑龙江_财力性转移支付2010年预算参考数" xfId="378"/>
    <cellStyle name="差_自行调整差异系数顺序" xfId="379"/>
    <cellStyle name="20% - Accent4" xfId="380"/>
    <cellStyle name="差_2006年水利统计指标统计表" xfId="381"/>
    <cellStyle name="20% - Accent1" xfId="382"/>
    <cellStyle name="Accent1 - 20%" xfId="383"/>
    <cellStyle name="40% - 强调文字颜色 3 2" xfId="384"/>
    <cellStyle name="Header1" xfId="385"/>
    <cellStyle name="差_1" xfId="386"/>
    <cellStyle name="好_附表_财力性转移支付2010年预算参考数" xfId="387"/>
    <cellStyle name="好_农林水和城市维护标准支出20080505－县区合计_不含人员经费系数_财力性转移支付2010年预算参考数" xfId="388"/>
    <cellStyle name="差_教育(按照总人口测算）—20080416_民生政策最低支出需求_财力性转移支付2010年预算参考数" xfId="389"/>
    <cellStyle name="好_市辖区测算-新科目（20080626）_不含人员经费系数" xfId="390"/>
    <cellStyle name="好_汇总表提前告知区县" xfId="391"/>
    <cellStyle name="好_分县成本差异系数" xfId="392"/>
    <cellStyle name="千位分隔 2" xfId="393"/>
    <cellStyle name="comma zerodec" xfId="394"/>
    <cellStyle name="통화_BOILER-CO1" xfId="395"/>
    <cellStyle name="好_12滨州_财力性转移支付2010年预算参考数" xfId="396"/>
    <cellStyle name="差_县区合并测算20080423(按照各省比重）_县市旗测算-新科目（含人口规模效应）" xfId="397"/>
    <cellStyle name="差_同德_财力性转移支付2010年预算参考数" xfId="398"/>
    <cellStyle name="常规_2016人代会附表（2015-9-11）（姚局）-财经委 2" xfId="399"/>
    <cellStyle name="60% - 强调文字颜色 4 2" xfId="400"/>
    <cellStyle name="Neutral" xfId="401"/>
    <cellStyle name="好_05潍坊" xfId="402"/>
    <cellStyle name="好_2007一般预算支出口径剔除表" xfId="403"/>
    <cellStyle name="好_其他部门(按照总人口测算）—20080416_不含人员经费系数" xfId="404"/>
    <cellStyle name="好_34青海_1" xfId="405"/>
    <cellStyle name="常规 7 2" xfId="406"/>
    <cellStyle name="好_Book2" xfId="407"/>
    <cellStyle name="强调文字颜色 6 2" xfId="408"/>
    <cellStyle name="好_2_财力性转移支付2010年预算参考数" xfId="409"/>
    <cellStyle name="好_县市旗测算-新科目（20080626）_民生政策最低支出需求" xfId="410"/>
    <cellStyle name="差_其他部门(按照总人口测算）—20080416_县市旗测算-新科目（含人口规模效应）_财力性转移支付2010年预算参考数" xfId="411"/>
    <cellStyle name="20% - Accent6" xfId="412"/>
    <cellStyle name="差_2006年30云南" xfId="413"/>
    <cellStyle name="好_2006年水利统计指标统计表" xfId="414"/>
    <cellStyle name="常规_（修改后）新科目人代会报表---印刷稿5.8 3" xfId="415"/>
    <cellStyle name="好_缺口县区测算(按2007支出增长25%测算)" xfId="416"/>
    <cellStyle name="Calc Currency (0)" xfId="417"/>
    <cellStyle name="链接单元格 2" xfId="418"/>
    <cellStyle name="差_2008年预计支出与2007年对比" xfId="419"/>
    <cellStyle name="差_20河南_财力性转移支付2010年预算参考数" xfId="420"/>
    <cellStyle name="好_县区合并测算20080423(按照各省比重）_不含人员经费系数_财力性转移支付2010年预算参考数" xfId="421"/>
    <cellStyle name="Bad" xfId="422"/>
    <cellStyle name="好_2008计算资料（8月5）" xfId="423"/>
    <cellStyle name="差_2007年一般预算支出剔除" xfId="424"/>
    <cellStyle name="强调 1" xfId="425"/>
    <cellStyle name="好_2008年全省汇总收支计算表" xfId="426"/>
    <cellStyle name="差_云南省2008年转移支付测算——州市本级考核部分及政策性测算" xfId="427"/>
    <cellStyle name="差_14安徽" xfId="428"/>
    <cellStyle name="好_同德" xfId="429"/>
    <cellStyle name="好_市辖区测算20080510_县市旗测算-新科目（含人口规模效应）" xfId="430"/>
    <cellStyle name="20% - 强调文字颜色 6 2" xfId="431"/>
    <cellStyle name="好_测算结果" xfId="432"/>
    <cellStyle name="好_分县成本差异系数_民生政策最低支出需求_财力性转移支付2010年预算参考数" xfId="433"/>
    <cellStyle name="Note" xfId="434"/>
    <cellStyle name="差_M01-2(州市补助收入)" xfId="435"/>
    <cellStyle name="통화 [0]_BOILER-CO1" xfId="436"/>
    <cellStyle name="差_其他部门(按照总人口测算）—20080416" xfId="437"/>
    <cellStyle name="未定义" xfId="438"/>
    <cellStyle name="?鹎%U龡&amp;H齲_x0001_C铣_x0014__x0007__x0001__x0001_" xfId="439"/>
    <cellStyle name="好_卫生(按照总人口测算）—20080416_民生政策最低支出需求" xfId="440"/>
    <cellStyle name="好_核定人数对比_财力性转移支付2010年预算参考数" xfId="441"/>
    <cellStyle name="差_缺口县区测算(按核定人数)" xfId="442"/>
    <cellStyle name="好_行政(燃修费)_民生政策最低支出需求_财力性转移支付2010年预算参考数" xfId="443"/>
    <cellStyle name="好_2" xfId="444"/>
    <cellStyle name="好_2006年22湖南_财力性转移支付2010年预算参考数" xfId="445"/>
    <cellStyle name="差_0605石屏县_财力性转移支付2010年预算参考数" xfId="446"/>
    <cellStyle name="好_缺口县区测算（11.13）_财力性转移支付2010年预算参考数" xfId="447"/>
    <cellStyle name="好_33甘肃" xfId="448"/>
    <cellStyle name="好_县区合并测算20080421_民生政策最低支出需求" xfId="449"/>
    <cellStyle name="好_县区合并测算20080421_民生政策最低支出需求_财力性转移支付2010年预算参考数" xfId="450"/>
    <cellStyle name="差_青海 缺口县区测算(地方填报)_财力性转移支付2010年预算参考数" xfId="451"/>
    <cellStyle name="好_2006年34青海" xfId="452"/>
    <cellStyle name="Accent3 - 40%" xfId="453"/>
    <cellStyle name="Accent3 - 20%" xfId="454"/>
    <cellStyle name="好_农林水和城市维护标准支出20080505－县区合计_民生政策最低支出需求_财力性转移支付2010年预算参考数" xfId="455"/>
    <cellStyle name="好_2006年30云南" xfId="456"/>
    <cellStyle name="差_市辖区测算20080510_县市旗测算-新科目（含人口规模效应）_财力性转移支付2010年预算参考数" xfId="457"/>
    <cellStyle name="强调 3" xfId="458"/>
    <cellStyle name="60% - Accent2" xfId="459"/>
    <cellStyle name="差_市辖区测算20080510_不含人员经费系数_财力性转移支付2010年预算参考数" xfId="460"/>
    <cellStyle name="差_分县成本差异系数_不含人员经费系数_财力性转移支付2010年预算参考数" xfId="461"/>
    <cellStyle name="20% - Accent3" xfId="462"/>
    <cellStyle name="好_行政公检法测算_县市旗测算-新科目（含人口规模效应）_财力性转移支付2010年预算参考数" xfId="463"/>
    <cellStyle name="差_县市旗测算-新科目（20080626）_民生政策最低支出需求" xfId="464"/>
    <cellStyle name="好_县市旗测算-新科目（20080627）_民生政策最低支出需求_财力性转移支付2010年预算参考数" xfId="465"/>
    <cellStyle name="千位分季_新建 Microsoft Excel 工作表" xfId="466"/>
    <cellStyle name="好_卫生部门_财力性转移支付2010年预算参考数" xfId="467"/>
    <cellStyle name="差_不含人员经费系数_财力性转移支付2010年预算参考数" xfId="468"/>
    <cellStyle name="40% - Accent2" xfId="469"/>
    <cellStyle name="好_民生政策最低支出需求_财力性转移支付2010年预算参考数" xfId="470"/>
    <cellStyle name="差_33甘肃" xfId="471"/>
    <cellStyle name="千位分隔 4" xfId="472"/>
    <cellStyle name="好_市辖区测算-新科目（20080626）" xfId="473"/>
    <cellStyle name="差_平邑" xfId="474"/>
    <cellStyle name="差_Book1_财力性转移支付2010年预算参考数" xfId="475"/>
    <cellStyle name="好_2008年支出核定" xfId="476"/>
    <cellStyle name="差_缺口县区测算(按核定人数)_财力性转移支付2010年预算参考数" xfId="477"/>
    <cellStyle name="好_教育(按照总人口测算）—20080416" xfId="478"/>
    <cellStyle name="Percent_laroux" xfId="479"/>
    <cellStyle name="Accent5 - 20%" xfId="480"/>
    <cellStyle name="差_县市旗测算-新科目（20080627）_不含人员经费系数" xfId="481"/>
    <cellStyle name="好_07临沂" xfId="482"/>
    <cellStyle name="差_卫生(按照总人口测算）—20080416_财力性转移支付2010年预算参考数" xfId="483"/>
    <cellStyle name="Accent2 - 20%" xfId="484"/>
    <cellStyle name="好_行政（人员）_县市旗测算-新科目（含人口规模效应）" xfId="485"/>
    <cellStyle name="好_行政（人员）_财力性转移支付2010年预算参考数" xfId="486"/>
    <cellStyle name="常规 20" xfId="487"/>
    <cellStyle name="常规 15" xfId="488"/>
    <cellStyle name="Check Cell" xfId="489"/>
    <cellStyle name="Accent6" xfId="490"/>
    <cellStyle name="常规 24" xfId="491"/>
    <cellStyle name="常规 19" xfId="492"/>
    <cellStyle name="好_农林水和城市维护标准支出20080505－县区合计_县市旗测算-新科目（含人口规模效应）_财力性转移支付2010年预算参考数" xfId="493"/>
    <cellStyle name="Accent1_2006年33甘肃" xfId="494"/>
    <cellStyle name="差_人员工资和公用经费3" xfId="495"/>
    <cellStyle name="差_县市旗测算20080508_县市旗测算-新科目（含人口规模效应）_财力性转移支付2010年预算参考数" xfId="496"/>
    <cellStyle name="Accent3_2006年33甘肃" xfId="497"/>
    <cellStyle name="好 2" xfId="498"/>
    <cellStyle name="差_县市旗测算-新科目（20080627）_县市旗测算-新科目（含人口规模效应）" xfId="499"/>
    <cellStyle name="差_县区合并测算20080421_民生政策最低支出需求" xfId="500"/>
    <cellStyle name="20% - 强调文字颜色 1 2" xfId="501"/>
    <cellStyle name="Comma [0]" xfId="502"/>
    <cellStyle name="好_县市旗测算20080508" xfId="503"/>
    <cellStyle name="差_27重庆_财力性转移支付2010年预算参考数" xfId="504"/>
    <cellStyle name="好_自行调整差异系数顺序" xfId="505"/>
    <cellStyle name="Accent3 - 60%" xfId="506"/>
    <cellStyle name="差_县市旗测算-新科目（20080627）" xfId="507"/>
    <cellStyle name="好_河南 缺口县区测算(地方填报)_财力性转移支付2010年预算参考数" xfId="508"/>
    <cellStyle name="差_00省级(打印)" xfId="509"/>
    <cellStyle name="差_2006年27重庆_财力性转移支付2010年预算参考数" xfId="510"/>
    <cellStyle name="差 2" xfId="511"/>
    <cellStyle name="差_教育(按照总人口测算）—20080416_不含人员经费系数" xfId="512"/>
    <cellStyle name="差_缺口县区测算(财政部标准)_财力性转移支付2010年预算参考数" xfId="513"/>
    <cellStyle name="差_县区合并测算20080421_不含人员经费系数_财力性转移支付2010年预算参考数" xfId="514"/>
    <cellStyle name="差_县区合并测算20080423(按照各省比重）" xfId="515"/>
    <cellStyle name="Accent2" xfId="516"/>
    <cellStyle name="常规 2 3" xfId="517"/>
    <cellStyle name="好_安徽 缺口县区测算(地方填报)1_财力性转移支付2010年预算参考数" xfId="518"/>
    <cellStyle name="差_山东省民生支出标准_财力性转移支付2010年预算参考数" xfId="519"/>
    <cellStyle name="差_农林水和城市维护标准支出20080505－县区合计_不含人员经费系数_财力性转移支付2010年预算参考数" xfId="520"/>
    <cellStyle name="差_总人口_财力性转移支付2010年预算参考数" xfId="521"/>
    <cellStyle name="好_2016人代会附表（2015-9-11）（姚局）-财经委" xfId="522"/>
    <cellStyle name="好_财政供养人员_财力性转移支付2010年预算参考数" xfId="523"/>
    <cellStyle name="Title" xfId="524"/>
    <cellStyle name="好_县区合并测算20080423(按照各省比重）_县市旗测算-新科目（含人口规模效应）" xfId="525"/>
    <cellStyle name="好_2006年27重庆_财力性转移支付2010年预算参考数" xfId="526"/>
    <cellStyle name="强调文字颜色 4 2" xfId="527"/>
    <cellStyle name="60% - Accent5" xfId="528"/>
    <cellStyle name="常规_副本_b2fbae4tjuo9t5agjmnhh7dlb2f0fc4u7v0p30c9h2f2ekc8jqj10_" xfId="529"/>
    <cellStyle name="好_行政(燃修费)_县市旗测算-新科目（含人口规模效应）" xfId="530"/>
    <cellStyle name="Grey" xfId="531"/>
    <cellStyle name="好_2006年水利统计指标统计表_财力性转移支付2010年预算参考数" xfId="532"/>
    <cellStyle name="警告文本 2" xfId="533"/>
    <cellStyle name="40% - Accent5" xfId="534"/>
    <cellStyle name="好_危改资金测算" xfId="535"/>
    <cellStyle name="好_12滨州" xfId="536"/>
    <cellStyle name="好_青海 缺口县区测算(地方填报)" xfId="537"/>
    <cellStyle name="差_县市旗测算-新科目（20080626）_财力性转移支付2010年预算参考数" xfId="538"/>
    <cellStyle name="差_汇总表4_财力性转移支付2010年预算参考数" xfId="539"/>
    <cellStyle name="差_县区合并测算20080421_财力性转移支付2010年预算参考数" xfId="540"/>
    <cellStyle name="好_30云南" xfId="541"/>
    <cellStyle name="差_分析缺口率" xfId="542"/>
    <cellStyle name="Heading 1" xfId="543"/>
    <cellStyle name="Header2" xfId="544"/>
    <cellStyle name="差_12滨州_财力性转移支付2010年预算参考数" xfId="545"/>
    <cellStyle name="百分比 2" xfId="546"/>
    <cellStyle name="好_教育(按照总人口测算）—20080416_县市旗测算-新科目（含人口规模效应）_财力性转移支付2010年预算参考数" xfId="547"/>
    <cellStyle name="好_检验表（调整后）" xfId="548"/>
    <cellStyle name="好_分析缺口率" xfId="549"/>
    <cellStyle name="百分比 3" xfId="550"/>
    <cellStyle name="差_县市旗测算-新科目（20080626）_县市旗测算-新科目（含人口规模效应）_财力性转移支付2010年预算参考数" xfId="551"/>
    <cellStyle name="20% - Accent5" xfId="552"/>
    <cellStyle name="好_11大理_财力性转移支付2010年预算参考数" xfId="553"/>
    <cellStyle name="好_核定人数下发表_财力性转移支付2010年预算参考数" xfId="554"/>
    <cellStyle name="解释性文本 2" xfId="555"/>
    <cellStyle name="好_农林水和城市维护标准支出20080505－县区合计_民生政策最低支出需求" xfId="556"/>
    <cellStyle name="好_行政（人员）_不含人员经费系数_财力性转移支付2010年预算参考数" xfId="557"/>
    <cellStyle name="Accent2_2006年33甘肃" xfId="558"/>
    <cellStyle name="好_成本差异系数（含人口规模）_财力性转移支付2010年预算参考数" xfId="559"/>
    <cellStyle name="Good" xfId="560"/>
    <cellStyle name="常规 10" xfId="561"/>
    <cellStyle name="差_市辖区测算20080510_民生政策最低支出需求" xfId="562"/>
    <cellStyle name="差_分县成本差异系数_民生政策最低支出需求" xfId="563"/>
    <cellStyle name="Fixed" xfId="564"/>
    <cellStyle name="差_文体广播事业(按照总人口测算）—20080416_不含人员经费系数" xfId="565"/>
    <cellStyle name="Input_20121229 提供执行转移支付" xfId="566"/>
    <cellStyle name="好_行政(燃修费)_不含人员经费系数_财力性转移支付2010年预算参考数" xfId="567"/>
    <cellStyle name="常规_（20091202）人代会附表-表样 2" xfId="568"/>
    <cellStyle name="好_市辖区测算20080510_不含人员经费系数" xfId="569"/>
    <cellStyle name="好_0605石屏县_财力性转移支付2010年预算参考数" xfId="570"/>
    <cellStyle name="差_卫生(按照总人口测算）—20080416_民生政策最低支出需求_财力性转移支付2010年预算参考数" xfId="571"/>
    <cellStyle name="好_汇总表4" xfId="572"/>
    <cellStyle name="好_2008年支出调整_财力性转移支付2010年预算参考数" xfId="573"/>
    <cellStyle name="好_28四川" xfId="574"/>
    <cellStyle name="好_2015年社会保险基金预算草案表样（报人大）" xfId="575"/>
    <cellStyle name="好_县市旗测算-新科目（20080626）_民生政策最低支出需求_财力性转移支付2010年预算参考数" xfId="576"/>
    <cellStyle name="好_分县成本差异系数_不含人员经费系数_财力性转移支付2010年预算参考数" xfId="577"/>
    <cellStyle name="差_教育(按照总人口测算）—20080416_民生政策最低支出需求" xfId="578"/>
    <cellStyle name="好_文体广播部门" xfId="579"/>
    <cellStyle name="常规 11_财力性转移支付2009年预算参考数" xfId="580"/>
    <cellStyle name="好_文体广播事业(按照总人口测算）—20080416_县市旗测算-新科目（含人口规模效应）_财力性转移支付2010年预算参考数" xfId="581"/>
    <cellStyle name="好_第五部分(才淼、饶永宏）" xfId="582"/>
    <cellStyle name="好_汇总_财力性转移支付2010年预算参考数" xfId="583"/>
    <cellStyle name="好_山东省民生支出标准_财力性转移支付2010年预算参考数" xfId="584"/>
    <cellStyle name="好_市辖区测算20080510" xfId="585"/>
    <cellStyle name="好_市辖区测算20080510_财力性转移支付2010年预算参考数" xfId="586"/>
    <cellStyle name="常规 3 2 2 2" xfId="587"/>
    <cellStyle name="好_其他部门(按照总人口测算）—20080416_民生政策最低支出需求_财力性转移支付2010年预算参考数" xfId="588"/>
    <cellStyle name="好_卫生(按照总人口测算）—20080416_民生政策最低支出需求_财力性转移支付2010年预算参考数" xfId="589"/>
    <cellStyle name="差_5334_2006年迪庆县级财政报表附表" xfId="590"/>
    <cellStyle name="差_卫生(按照总人口测算）—20080416_县市旗测算-新科目（含人口规模效应）" xfId="591"/>
    <cellStyle name="_ET_STYLE_NoName_00_" xfId="592"/>
    <cellStyle name="好_缺口县区测算(按核定人数)_财力性转移支付2010年预算参考数" xfId="593"/>
    <cellStyle name="好_卫生(按照总人口测算）—20080416_财力性转移支付2010年预算参考数" xfId="594"/>
    <cellStyle name="好_市辖区测算20080510_不含人员经费系数_财力性转移支付2010年预算参考数" xfId="595"/>
    <cellStyle name="差_卫生部门" xfId="596"/>
    <cellStyle name="好_2007年一般预算支出剔除" xfId="597"/>
    <cellStyle name="差_2" xfId="598"/>
    <cellStyle name="好_行政（人员）" xfId="599"/>
    <cellStyle name="好_人员工资和公用经费3_财力性转移支付2010年预算参考数" xfId="600"/>
    <cellStyle name="差_27重庆" xfId="601"/>
    <cellStyle name="好_2007年一般预算支出剔除_财力性转移支付2010年预算参考数" xfId="602"/>
    <cellStyle name="HEADING2" xfId="603"/>
    <cellStyle name="好_其他部门(按照总人口测算）—20080416_财力性转移支付2010年预算参考数" xfId="604"/>
    <cellStyle name="差_人员工资和公用经费" xfId="605"/>
    <cellStyle name="差_民生政策最低支出需求" xfId="606"/>
    <cellStyle name="Accent6 - 60%" xfId="607"/>
    <cellStyle name="差_市辖区测算-新科目（20080626）_民生政策最低支出需求" xfId="608"/>
    <cellStyle name="差_22湖南_财力性转移支付2010年预算参考数" xfId="609"/>
    <cellStyle name="差_测算结果汇总" xfId="610"/>
    <cellStyle name="样式 1" xfId="611"/>
    <cellStyle name="Date" xfId="612"/>
    <cellStyle name="差_农林水和城市维护标准支出20080505－县区合计_民生政策最低支出需求_财力性转移支付2010年预算参考数" xfId="613"/>
    <cellStyle name="差_人员工资和公用经费2_财力性转移支付2010年预算参考数" xfId="614"/>
    <cellStyle name="差_同德" xfId="615"/>
    <cellStyle name="常规 2 2" xfId="616"/>
    <cellStyle name="Comma_1995" xfId="617"/>
    <cellStyle name="差_行政公检法测算_财力性转移支付2010年预算参考数" xfId="618"/>
    <cellStyle name="Explanatory Text" xfId="619"/>
    <cellStyle name="强调文字颜色 1 2" xfId="620"/>
    <cellStyle name="好_汇总" xfId="621"/>
    <cellStyle name="好_行政公检法测算_不含人员经费系数_财力性转移支付2010年预算参考数" xfId="622"/>
    <cellStyle name="好_县市旗测算-新科目（20080626）_财力性转移支付2010年预算参考数" xfId="623"/>
    <cellStyle name="好_核定人数下发表" xfId="624"/>
    <cellStyle name="强调文字颜色 3 2" xfId="625"/>
    <cellStyle name="好_农林水和城市维护标准支出20080505－县区合计" xfId="626"/>
    <cellStyle name="40% - 强调文字颜色 2 2" xfId="627"/>
    <cellStyle name="好_人员工资和公用经费2_财力性转移支付2010年预算参考数" xfId="628"/>
    <cellStyle name="好_财政供养人员" xfId="629"/>
    <cellStyle name="好_重点民生支出需求测算表社保（农村低保）081112" xfId="630"/>
    <cellStyle name="好_县市旗测算-新科目（20080627）_不含人员经费系数_财力性转移支付2010年预算参考数" xfId="631"/>
    <cellStyle name="好_云南省2008年转移支付测算——州市本级考核部分及政策性测算" xfId="632"/>
    <cellStyle name="好_县市旗测算-新科目（20080627）_县市旗测算-新科目（含人口规模效应）_财力性转移支付2010年预算参考数" xfId="633"/>
    <cellStyle name="好_11大理" xfId="634"/>
    <cellStyle name="差_县区合并测算20080421_县市旗测算-新科目（含人口规模效应）_财力性转移支付2010年预算参考数" xfId="635"/>
    <cellStyle name="60% - Accent4" xfId="636"/>
    <cellStyle name="好_行政公检法测算_县市旗测算-新科目（含人口规模效应）" xfId="637"/>
    <cellStyle name="好_缺口县区测算(财政部标准)_财力性转移支付2010年预算参考数" xfId="638"/>
    <cellStyle name="60% - 强调文字颜色 5 2" xfId="639"/>
    <cellStyle name="好_1_财力性转移支付2010年预算参考数" xfId="640"/>
    <cellStyle name="Accent1" xfId="641"/>
    <cellStyle name="差_2006年22湖南_财力性转移支付2010年预算参考数" xfId="642"/>
    <cellStyle name="40% - Accent6" xfId="643"/>
    <cellStyle name="好_行政公检法测算_财力性转移支付2010年预算参考数" xfId="644"/>
    <cellStyle name="Accent1 - 40%" xfId="645"/>
    <cellStyle name="20% - Accent2" xfId="646"/>
    <cellStyle name="Norma,_laroux_4_营业在建 (2)_E21" xfId="647"/>
    <cellStyle name="差_文体广播事业(按照总人口测算）—20080416_县市旗测算-新科目（含人口规模效应）" xfId="648"/>
    <cellStyle name="好_缺口县区测算(按2007支出增长25%测算)_财力性转移支付2010年预算参考数" xfId="649"/>
    <cellStyle name="差_文体广播事业(按照总人口测算）—20080416_不含人员经费系数_财力性转移支付2010年预算参考数" xfId="650"/>
    <cellStyle name="好_行政(燃修费)_县市旗测算-新科目（含人口规模效应）_财力性转移支付2010年预算参考数" xfId="651"/>
    <cellStyle name="差_行政公检法测算_民生政策最低支出需求_财力性转移支付2010年预算参考数" xfId="652"/>
    <cellStyle name="好_县市旗测算20080508_民生政策最低支出需求" xfId="653"/>
    <cellStyle name="好_行政公检法测算_不含人员经费系数" xfId="654"/>
    <cellStyle name="标题 2 2" xfId="655"/>
    <cellStyle name="差_行政公检法测算" xfId="656"/>
    <cellStyle name="好_20河南_财力性转移支付2010年预算参考数" xfId="657"/>
    <cellStyle name="后继超链接" xfId="658"/>
    <cellStyle name="好_文体广播事业(按照总人口测算）—20080416_财力性转移支付2010年预算参考数" xfId="659"/>
    <cellStyle name="好_县市旗测算-新科目（20080626）_不含人员经费系数" xfId="660"/>
    <cellStyle name="常规 8" xfId="661"/>
    <cellStyle name="差_市辖区测算20080510_县市旗测算-新科目（含人口规模效应）" xfId="662"/>
    <cellStyle name="差_人员工资和公用经费_财力性转移支付2010年预算参考数" xfId="663"/>
    <cellStyle name="好_县区合并测算20080421_不含人员经费系数_财力性转移支付2010年预算参考数" xfId="664"/>
    <cellStyle name="差_分县成本差异系数" xfId="665"/>
    <cellStyle name="差_市辖区测算20080510" xfId="666"/>
    <cellStyle name="差_县市旗测算-新科目（20080626）_县市旗测算-新科目（含人口规模效应）" xfId="667"/>
    <cellStyle name="差_1110洱源县" xfId="668"/>
    <cellStyle name="差_2008年全省汇总收支计算表_财力性转移支付2010年预算参考数" xfId="669"/>
    <cellStyle name="普通_ 白土" xfId="670"/>
    <cellStyle name="Warning Text" xfId="671"/>
    <cellStyle name="好_行政（人员）_县市旗测算-新科目（含人口规模效应）_财力性转移支付2010年预算参考数" xfId="672"/>
    <cellStyle name="好_27重庆" xfId="673"/>
    <cellStyle name="好_平邑" xfId="674"/>
    <cellStyle name="差_1110洱源县_财力性转移支付2010年预算参考数" xfId="675"/>
    <cellStyle name="差_附表_财力性转移支付2010年预算参考数" xfId="676"/>
    <cellStyle name="差_34青海_1" xfId="677"/>
    <cellStyle name="差_核定人数下发表_财力性转移支付2010年预算参考数" xfId="678"/>
    <cellStyle name="好_0605石屏县" xfId="679"/>
    <cellStyle name="差_卫生(按照总人口测算）—20080416_民生政策最低支出需求" xfId="680"/>
    <cellStyle name="差_县市旗测算-新科目（20080626）_不含人员经费系数_财力性转移支付2010年预算参考数" xfId="681"/>
    <cellStyle name="差_检验表（调整后）" xfId="682"/>
    <cellStyle name="好_14安徽" xfId="683"/>
    <cellStyle name="差_28四川_财力性转移支付2010年预算参考数" xfId="684"/>
    <cellStyle name="40% - 强调文字颜色 1 2" xfId="685"/>
    <cellStyle name="小数" xfId="686"/>
    <cellStyle name="差_12滨州" xfId="687"/>
    <cellStyle name="好_34青海_财力性转移支付2010年预算参考数" xfId="688"/>
    <cellStyle name="差_11大理" xfId="689"/>
    <cellStyle name="Dollar (zero dec)" xfId="690"/>
    <cellStyle name="好_22湖南" xfId="691"/>
    <cellStyle name="Accent6 - 20%" xfId="692"/>
    <cellStyle name="好_县市旗测算20080508_县市旗测算-新科目（含人口规模效应）_财力性转移支付2010年预算参考数" xfId="693"/>
    <cellStyle name="Accent4 - 40%" xfId="694"/>
    <cellStyle name="Input [yellow]" xfId="695"/>
    <cellStyle name="Accent6_2006年33甘肃" xfId="696"/>
    <cellStyle name="好_0502通海县" xfId="697"/>
    <cellStyle name="差_县市旗测算20080508_民生政策最低支出需求_财力性转移支付2010年预算参考数" xfId="698"/>
    <cellStyle name="Percent [2]" xfId="699"/>
    <cellStyle name="好_20河南" xfId="700"/>
    <cellStyle name="差_市辖区测算-新科目（20080626）_财力性转移支付2010年预算参考数" xfId="701"/>
    <cellStyle name="差_2007一般预算支出口径剔除表_财力性转移支付2010年预算参考数" xfId="702"/>
    <cellStyle name="Normal - Style1" xfId="703"/>
    <cellStyle name="好_山东省民生支出标准" xfId="704"/>
    <cellStyle name="40% - Accent4" xfId="705"/>
    <cellStyle name="差_县市旗测算20080508_民生政策最低支出需求" xfId="706"/>
    <cellStyle name="Accent1 - 60%" xfId="707"/>
    <cellStyle name="好_2008年支出调整" xfId="708"/>
    <cellStyle name="差_市辖区测算-新科目（20080626）_不含人员经费系数_财力性转移支付2010年预算参考数" xfId="709"/>
    <cellStyle name="Accent4" xfId="710"/>
    <cellStyle name="60% - Accent3" xfId="711"/>
    <cellStyle name="差_2008年支出调整_财力性转移支付2010年预算参考数" xfId="712"/>
    <cellStyle name="差_成本差异系数" xfId="713"/>
    <cellStyle name="差_行政(燃修费)_财力性转移支付2010年预算参考数" xfId="714"/>
    <cellStyle name="好_县市旗测算-新科目（20080626）" xfId="715"/>
    <cellStyle name="好_2006年33甘肃" xfId="716"/>
    <cellStyle name="霓付_ +Foil &amp; -FOIL &amp; PAPER" xfId="717"/>
    <cellStyle name="Accent3" xfId="718"/>
    <cellStyle name="差_县区合并测算20080421_不含人员经费系数" xfId="719"/>
    <cellStyle name="差_530629_2006年县级财政报表附表" xfId="720"/>
    <cellStyle name="40% - 强调文字颜色 5 2" xfId="721"/>
    <cellStyle name="好_27重庆_财力性转移支付2010年预算参考数" xfId="722"/>
    <cellStyle name="好_平邑_财力性转移支付2010年预算参考数" xfId="723"/>
    <cellStyle name="差_分析缺口率_财力性转移支付2010年预算参考数" xfId="724"/>
    <cellStyle name="好_市辖区测算-新科目（20080626）_民生政策最低支出需求" xfId="725"/>
    <cellStyle name="差_河南 缺口县区测算(地方填报白)_财力性转移支付2010年预算参考数" xfId="726"/>
    <cellStyle name="千位分隔[0] 4" xfId="727"/>
    <cellStyle name="好_人员工资和公用经费2" xfId="728"/>
    <cellStyle name="差_县市旗测算20080508_不含人员经费系数_财力性转移支付2010年预算参考数" xfId="729"/>
    <cellStyle name="60% - 强调文字颜色 6 2" xfId="730"/>
    <cellStyle name="好_1110洱源县" xfId="731"/>
    <cellStyle name="好_文体广播事业(按照总人口测算）—20080416_不含人员经费系数" xfId="732"/>
    <cellStyle name="差_1_财力性转移支付2010年预算参考数" xfId="733"/>
    <cellStyle name="差_34青海_1_财力性转移支付2010年预算参考数" xfId="734"/>
    <cellStyle name="差_Book1" xfId="735"/>
    <cellStyle name="好_县市旗测算-新科目（20080627）_县市旗测算-新科目（含人口规模效应）" xfId="736"/>
    <cellStyle name="差_行政（人员）_财力性转移支付2010年预算参考数" xfId="737"/>
    <cellStyle name="常规 2_004-2010年增消两税返还情况表" xfId="738"/>
    <cellStyle name="差_卫生(按照总人口测算）—20080416" xfId="739"/>
    <cellStyle name="好_文体广播事业(按照总人口测算）—20080416_县市旗测算-新科目（含人口规模效应）" xfId="740"/>
    <cellStyle name="差_Book2_财力性转移支付2010年预算参考数" xfId="741"/>
    <cellStyle name="好_云南 缺口县区测算(地方填报)_财力性转移支付2010年预算参考数" xfId="742"/>
    <cellStyle name="差_报表" xfId="743"/>
    <cellStyle name="好_县市旗测算20080508_民生政策最低支出需求_财力性转移支付2010年预算参考数" xfId="744"/>
    <cellStyle name="好_2006年22湖南" xfId="745"/>
    <cellStyle name="差_财政供养人员" xfId="746"/>
    <cellStyle name="常规 11" xfId="747"/>
    <cellStyle name="差_其他部门(按照总人口测算）—20080416_民生政策最低支出需求" xfId="748"/>
    <cellStyle name="差_20河南" xfId="749"/>
    <cellStyle name="好_自行调整差异系数顺序_财力性转移支付2010年预算参考数" xfId="750"/>
    <cellStyle name="差_县市旗测算-新科目（20080627）_财力性转移支付2010年预算参考数" xfId="751"/>
    <cellStyle name="好_行政公检法测算" xfId="752"/>
    <cellStyle name="差_县区合并测算20080421_民生政策最低支出需求_财力性转移支付2010年预算参考数" xfId="753"/>
    <cellStyle name="差_县市旗测算-新科目（20080627）_县市旗测算-新科目（含人口规模效应）_财力性转移支付2010年预算参考数" xfId="754"/>
    <cellStyle name="差_数据--基础数据--预算组--2015年人代会预算部分--2015.01.20--人代会前第6稿--按姚局意见改--调市级项级明细" xfId="755"/>
    <cellStyle name="差_2008年支出核定" xfId="756"/>
    <cellStyle name="差_测算结果" xfId="757"/>
    <cellStyle name="差_成本差异系数_财力性转移支付2010年预算参考数" xfId="758"/>
    <cellStyle name="差_农林水和城市维护标准支出20080505－县区合计" xfId="759"/>
    <cellStyle name="差_城建部门" xfId="760"/>
    <cellStyle name="差_第一部分：综合全" xfId="761"/>
    <cellStyle name="差_教育(按照总人口测算）—20080416_财力性转移支付2010年预算参考数" xfId="762"/>
    <cellStyle name="好_卫生(按照总人口测算）—20080416" xfId="763"/>
    <cellStyle name="好_县区合并测算20080421_县市旗测算-新科目（含人口规模效应）" xfId="764"/>
    <cellStyle name="好_云南省2008年转移支付测算——州市本级考核部分及政策性测算_财力性转移支付2010年预算参考数" xfId="765"/>
    <cellStyle name="差_市辖区测算20080510_不含人员经费系数" xfId="766"/>
    <cellStyle name="差_分县成本差异系数_不含人员经费系数" xfId="767"/>
    <cellStyle name="好_县市旗测算-新科目（20080627）_不含人员经费系数" xfId="768"/>
    <cellStyle name="分级显示行_1_13区汇总" xfId="769"/>
    <cellStyle name="差_汇总-县级财政报表附表" xfId="770"/>
    <cellStyle name="差_附表" xfId="771"/>
    <cellStyle name="好_530629_2006年县级财政报表附表" xfId="772"/>
    <cellStyle name="好_测算结果汇总_财力性转移支付2010年预算参考数" xfId="773"/>
    <cellStyle name="好_缺口县区测算(财政部标准)" xfId="774"/>
    <cellStyle name="差_河南 缺口县区测算(地方填报)" xfId="775"/>
    <cellStyle name="差_河南 缺口县区测算(地方填报)_财力性转移支付2010年预算参考数" xfId="776"/>
    <cellStyle name="差_行政（人员）_不含人员经费系数_财力性转移支付2010年预算参考数" xfId="777"/>
    <cellStyle name="差_核定人数对比_财力性转移支付2010年预算参考数" xfId="778"/>
    <cellStyle name="好_其他部门(按照总人口测算）—20080416_民生政策最低支出需求" xfId="779"/>
    <cellStyle name="差_危改资金测算" xfId="780"/>
    <cellStyle name="好_1" xfId="781"/>
    <cellStyle name="差_汇总表" xfId="782"/>
    <cellStyle name="好_县区合并测算20080423(按照各省比重）_县市旗测算-新科目（含人口规模效应）_财力性转移支付2010年预算参考数" xfId="783"/>
    <cellStyle name="差_县区合并测算20080421" xfId="784"/>
    <cellStyle name="差_汇总表4" xfId="785"/>
    <cellStyle name="烹拳_ +Foil &amp; -FOIL &amp; PAPER" xfId="786"/>
    <cellStyle name="差_重点民生支出需求测算表社保（农村低保）081112" xfId="787"/>
    <cellStyle name="差_汇总表提前告知区县" xfId="788"/>
    <cellStyle name="差_检验表" xfId="789"/>
    <cellStyle name="差_县市旗测算-新科目（20080626）" xfId="790"/>
    <cellStyle name="常规 9" xfId="791"/>
    <cellStyle name="好_汇总表" xfId="792"/>
    <cellStyle name="常规_新科目人代会报表---报送人大财经委稿" xfId="793"/>
    <cellStyle name="差_教育(按照总人口测算）—20080416_县市旗测算-新科目（含人口规模效应）" xfId="794"/>
    <cellStyle name="差_卫生(按照总人口测算）—20080416_县市旗测算-新科目（含人口规模效应）_财力性转移支付2010年预算参考数" xfId="795"/>
    <cellStyle name="差_农林水和城市维护标准支出20080505－县区合计_民生政策最低支出需求" xfId="796"/>
    <cellStyle name="差_人员工资和公用经费2" xfId="797"/>
    <cellStyle name="差_行政(燃修费)_不含人员经费系数" xfId="798"/>
    <cellStyle name="常规 2" xfId="799"/>
    <cellStyle name="常规_（20091202）人代会附表-表样" xfId="800"/>
    <cellStyle name="差_民生政策最低支出需求_财力性转移支付2010年预算参考数" xfId="801"/>
    <cellStyle name="差_2008年支出调整" xfId="802"/>
    <cellStyle name="好_2007年收支情况及2008年收支预计表(汇总表)_财力性转移支付2010年预算参考数" xfId="803"/>
    <cellStyle name="差_社保处下达区县2015年指标（第二批）" xfId="804"/>
    <cellStyle name="差_县区合并测算20080421_县市旗测算-新科目（含人口规模效应）" xfId="805"/>
    <cellStyle name="好_县区合并测算20080423(按照各省比重）_民生政策最低支出需求_财力性转移支付2010年预算参考数" xfId="806"/>
    <cellStyle name="差_农林水和城市维护标准支出20080505－县区合计_县市旗测算-新科目（含人口规模效应）_财力性转移支付2010年预算参考数" xfId="807"/>
    <cellStyle name="常规 17" xfId="808"/>
    <cellStyle name="常规 22" xfId="809"/>
    <cellStyle name="常规 4" xfId="810"/>
    <cellStyle name="好_总人口_财力性转移支付2010年预算参考数" xfId="811"/>
    <cellStyle name="差_危改资金测算_财力性转移支付2010年预算参考数" xfId="812"/>
    <cellStyle name="差_缺口县区测算（11.13）" xfId="813"/>
    <cellStyle name="差_2008年全省汇总收支计算表" xfId="814"/>
    <cellStyle name="HEADING1" xfId="815"/>
    <cellStyle name="差_缺口县区测算(按2007支出增长25%测算)" xfId="816"/>
    <cellStyle name="差_缺口县区测算_财力性转移支付2010年预算参考数" xfId="817"/>
    <cellStyle name="差_市辖区测算-新科目（20080626）_县市旗测算-新科目（含人口规模效应）_财力性转移支付2010年预算参考数" xfId="818"/>
    <cellStyle name="差_市辖区测算-新科目（20080626）_不含人员经费系数" xfId="819"/>
    <cellStyle name="好_文体广播事业(按照总人口测算）—20080416_民生政策最低支出需求_财力性转移支付2010年预算参考数" xfId="820"/>
    <cellStyle name="差_2007年收支情况及2008年收支预计表(汇总表)_财力性转移支付2010年预算参考数" xfId="821"/>
    <cellStyle name="差_文体广播事业(按照总人口测算）—20080416_县市旗测算-新科目（含人口规模效应）_财力性转移支付2010年预算参考数" xfId="822"/>
    <cellStyle name="好_行政公检法测算_民生政策最低支出需求_财力性转移支付2010年预算参考数" xfId="823"/>
    <cellStyle name="好_行政（人员）_民生政策最低支出需求" xfId="824"/>
    <cellStyle name="常规 16" xfId="825"/>
    <cellStyle name="常规 21" xfId="826"/>
    <cellStyle name="差_县区合并测算20080423(按照各省比重）_不含人员经费系数_财力性转移支付2010年预算参考数" xfId="827"/>
    <cellStyle name="差_县区合并测算20080423(按照各省比重）_财力性转移支付2010年预算参考数" xfId="828"/>
    <cellStyle name="常规 27" xfId="829"/>
    <cellStyle name="差_县区合并测算20080423(按照各省比重）_民生政策最低支出需求" xfId="830"/>
    <cellStyle name="差_县市旗测算20080508_财力性转移支付2010年预算参考数" xfId="831"/>
    <cellStyle name="40% - Accent1" xfId="832"/>
    <cellStyle name="好_市辖区测算-新科目（20080626）_民生政策最低支出需求_财力性转移支付2010年预算参考数" xfId="833"/>
    <cellStyle name="差_县市旗测算-新科目（20080627）_民生政策最低支出需求_财力性转移支付2010年预算参考数" xfId="834"/>
    <cellStyle name="差_2006年33甘肃" xfId="835"/>
    <cellStyle name="差_行政(燃修费)" xfId="836"/>
    <cellStyle name="好_测算结果汇总" xfId="837"/>
    <cellStyle name="烹拳 [0]_ +Foil &amp; -FOIL &amp; PAPER" xfId="838"/>
    <cellStyle name="差_行政(燃修费)_不含人员经费系数_财力性转移支付2010年预算参考数" xfId="839"/>
    <cellStyle name="差_行政(燃修费)_民生政策最低支出需求_财力性转移支付2010年预算参考数" xfId="840"/>
    <cellStyle name="差_行政(燃修费)_县市旗测算-新科目（含人口规模效应）_财力性转移支付2010年预算参考数" xfId="84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N31"/>
  <sheetViews>
    <sheetView showGridLines="0" zoomScale="70" zoomScaleNormal="70" workbookViewId="0">
      <selection activeCell="N25" sqref="N25"/>
    </sheetView>
  </sheetViews>
  <sheetFormatPr defaultColWidth="8.75" defaultRowHeight="14.25"/>
  <cols>
    <col min="1" max="1" width="9" style="85"/>
    <col min="2" max="2" width="9.5" style="85" customWidth="1"/>
    <col min="3" max="3" width="9.625" style="85" customWidth="1"/>
    <col min="4" max="5" width="9" style="85"/>
    <col min="6" max="6" width="28" style="85"/>
    <col min="7" max="10" width="9" style="85"/>
    <col min="11" max="11" width="7.375" style="85" customWidth="1"/>
    <col min="12" max="32" width="9" style="85"/>
    <col min="33" max="256" width="8.75" style="85"/>
    <col min="257" max="16384" width="8.75" style="5"/>
  </cols>
  <sheetData>
    <row r="1" ht="20.25" spans="1:11">
      <c r="A1" s="364" t="s">
        <v>0</v>
      </c>
      <c r="J1" s="97"/>
      <c r="K1" s="97"/>
    </row>
    <row r="2" ht="71.25" customHeight="1" spans="1:11">
      <c r="A2" s="86" t="s">
        <v>1</v>
      </c>
      <c r="B2" s="86"/>
      <c r="C2" s="86"/>
      <c r="D2" s="87"/>
      <c r="E2" s="87"/>
      <c r="I2" s="98"/>
      <c r="J2" s="98"/>
      <c r="K2" s="98"/>
    </row>
    <row r="3" s="363" customFormat="1" ht="29.25" customHeight="1" spans="1:1">
      <c r="A3" s="365"/>
    </row>
    <row r="4" ht="56.25" customHeight="1"/>
    <row r="5" ht="111" customHeight="1" spans="1:11">
      <c r="A5" s="366" t="s">
        <v>2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7" customHeight="1" spans="5:7">
      <c r="E7" s="89"/>
      <c r="F7" s="89"/>
      <c r="G7" s="89"/>
    </row>
    <row r="8" customHeight="1" spans="5:7">
      <c r="E8" s="89"/>
      <c r="F8" s="89"/>
      <c r="G8" s="89"/>
    </row>
    <row r="9" customHeight="1" spans="5:7">
      <c r="E9" s="89"/>
      <c r="F9" s="89"/>
      <c r="G9" s="89"/>
    </row>
    <row r="10" ht="6" customHeight="1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ht="13.5" hidden="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ht="13.5" hidden="1" spans="1:1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ht="13.5" hidden="1" spans="1:1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ht="13.5" spans="1:1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ht="13.5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ht="13.5" spans="1:1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ht="13.5" spans="1:1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ht="13.5" spans="1:1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21" ht="47.25" customHeight="1" spans="1:11">
      <c r="A21" s="92"/>
      <c r="B21" s="92"/>
      <c r="C21" s="92"/>
      <c r="D21" s="92"/>
      <c r="E21" s="92"/>
      <c r="G21" s="92"/>
      <c r="H21" s="92"/>
      <c r="I21" s="92"/>
      <c r="J21" s="92"/>
      <c r="K21" s="92"/>
    </row>
    <row r="22" ht="35.25" spans="1:11">
      <c r="A22" s="92"/>
      <c r="B22" s="92"/>
      <c r="C22" s="92"/>
      <c r="D22" s="92"/>
      <c r="E22" s="92"/>
      <c r="F22" s="367"/>
      <c r="G22" s="92"/>
      <c r="H22" s="92"/>
      <c r="I22" s="92"/>
      <c r="J22" s="92"/>
      <c r="K22" s="92"/>
    </row>
    <row r="23" ht="45" customHeight="1" spans="1:14">
      <c r="A23" s="92"/>
      <c r="B23" s="92"/>
      <c r="C23" s="92"/>
      <c r="D23" s="92"/>
      <c r="E23" s="92"/>
      <c r="F23" s="367"/>
      <c r="G23" s="92"/>
      <c r="H23" s="92"/>
      <c r="L23" s="368"/>
      <c r="M23" s="368"/>
      <c r="N23" s="368"/>
    </row>
    <row r="24" ht="35.25" spans="1:1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ht="15.75" spans="1:1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ht="13.5" spans="1:1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ht="35.25" customHeight="1" spans="1:1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ht="3.75" customHeight="1" spans="6:11">
      <c r="F28" s="96"/>
      <c r="G28" s="96"/>
      <c r="H28" s="96"/>
      <c r="I28" s="96"/>
      <c r="J28" s="96"/>
      <c r="K28" s="96"/>
    </row>
    <row r="29" hidden="1" customHeight="1" spans="6:11">
      <c r="F29" s="96"/>
      <c r="G29" s="96"/>
      <c r="H29" s="96"/>
      <c r="I29" s="96"/>
      <c r="J29" s="96"/>
      <c r="K29" s="96"/>
    </row>
    <row r="30" hidden="1" customHeight="1" spans="6:11">
      <c r="F30" s="96"/>
      <c r="G30" s="96"/>
      <c r="H30" s="96"/>
      <c r="I30" s="96"/>
      <c r="J30" s="96"/>
      <c r="K30" s="96"/>
    </row>
    <row r="31" ht="23.25" customHeight="1" spans="6:11">
      <c r="F31" s="96"/>
      <c r="G31" s="96"/>
      <c r="H31" s="96"/>
      <c r="I31" s="96"/>
      <c r="J31" s="96"/>
      <c r="K31" s="96"/>
    </row>
  </sheetData>
  <mergeCells count="8">
    <mergeCell ref="J1:K1"/>
    <mergeCell ref="A2:C2"/>
    <mergeCell ref="I2:K2"/>
    <mergeCell ref="A5:K5"/>
    <mergeCell ref="L23:N23"/>
    <mergeCell ref="E7:G9"/>
    <mergeCell ref="A10:K18"/>
    <mergeCell ref="A26:K27"/>
  </mergeCells>
  <printOptions horizontalCentered="1" verticalCentered="1"/>
  <pageMargins left="0.590277777777778" right="0.590277777777778" top="0.786805555555556" bottom="0.786805555555556" header="0.590277777777778" footer="0.239583333333333"/>
  <pageSetup paperSize="9" scale="7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L32" sqref="L32"/>
    </sheetView>
  </sheetViews>
  <sheetFormatPr defaultColWidth="8.75" defaultRowHeight="14.25"/>
  <cols>
    <col min="1" max="5" width="9" style="85"/>
    <col min="6" max="6" width="26.375" style="85"/>
    <col min="7" max="32" width="9" style="85"/>
    <col min="33" max="256" width="8.75" style="85"/>
    <col min="257" max="16384" width="8.75" style="5"/>
  </cols>
  <sheetData>
    <row r="1" spans="10:11">
      <c r="J1" s="97"/>
      <c r="K1" s="97"/>
    </row>
    <row r="2" ht="71.25" customHeight="1" spans="1:11">
      <c r="A2" s="86"/>
      <c r="B2" s="86"/>
      <c r="C2" s="86"/>
      <c r="D2" s="87"/>
      <c r="E2" s="87"/>
      <c r="J2" s="98"/>
      <c r="K2" s="98"/>
    </row>
    <row r="3" ht="71.25" customHeight="1" spans="1:11">
      <c r="A3" s="86"/>
      <c r="B3" s="86"/>
      <c r="C3" s="86"/>
      <c r="D3" s="87"/>
      <c r="E3" s="87"/>
      <c r="J3" s="98"/>
      <c r="K3" s="98"/>
    </row>
    <row r="4" ht="157.5" customHeight="1" spans="1:11">
      <c r="A4" s="88" t="s">
        <v>1168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6" customHeight="1" spans="5:7">
      <c r="E6" s="89"/>
      <c r="F6" s="89"/>
      <c r="G6" s="89"/>
    </row>
    <row r="7" customHeight="1" spans="5:7">
      <c r="E7" s="89"/>
      <c r="F7" s="89"/>
      <c r="G7" s="89"/>
    </row>
    <row r="8" customHeight="1" spans="5:7">
      <c r="E8" s="89"/>
      <c r="F8" s="89"/>
      <c r="G8" s="89"/>
    </row>
    <row r="9" ht="6" customHeight="1" spans="1:1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ht="13.5" hidden="1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ht="13.5" hidden="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ht="13.5" hidden="1" spans="1:1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ht="13.5" spans="1:1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ht="13.5" spans="1:1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ht="13.5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ht="13.5" spans="1:1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ht="13.5" spans="1:1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22" ht="101.25" customHeight="1"/>
    <row r="23" ht="11.25" customHeight="1"/>
    <row r="26" ht="27" spans="6:6">
      <c r="F26" s="91"/>
    </row>
    <row r="28" ht="47.25" customHeight="1" spans="1:1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ht="35.25" spans="1:11">
      <c r="A29" s="92"/>
      <c r="B29" s="92"/>
      <c r="C29" s="92"/>
      <c r="D29" s="92"/>
      <c r="E29" s="92"/>
      <c r="F29" s="93"/>
      <c r="G29" s="92"/>
      <c r="H29" s="92"/>
      <c r="I29" s="92"/>
      <c r="J29" s="92"/>
      <c r="K29" s="92"/>
    </row>
    <row r="30" ht="35.25" spans="1:1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ht="35.25" spans="1:1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ht="35.25" spans="1:1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ht="15.75" spans="1:1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ht="13.5" spans="1:1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ht="35.25" customHeight="1" spans="1:1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ht="3.75" customHeight="1" spans="6:11">
      <c r="F36" s="96"/>
      <c r="G36" s="96"/>
      <c r="H36" s="96"/>
      <c r="I36" s="96"/>
      <c r="J36" s="96"/>
      <c r="K36" s="96"/>
    </row>
    <row r="37" hidden="1" customHeight="1" spans="6:11">
      <c r="F37" s="96"/>
      <c r="G37" s="96"/>
      <c r="H37" s="96"/>
      <c r="I37" s="96"/>
      <c r="J37" s="96"/>
      <c r="K37" s="96"/>
    </row>
    <row r="38" hidden="1" customHeight="1" spans="6:11">
      <c r="F38" s="96"/>
      <c r="G38" s="96"/>
      <c r="H38" s="96"/>
      <c r="I38" s="96"/>
      <c r="J38" s="96"/>
      <c r="K38" s="96"/>
    </row>
    <row r="39" ht="23.25" customHeight="1" spans="6:11">
      <c r="F39" s="96"/>
      <c r="G39" s="96"/>
      <c r="H39" s="96"/>
      <c r="I39" s="96"/>
      <c r="J39" s="96"/>
      <c r="K39" s="96"/>
    </row>
  </sheetData>
  <mergeCells count="7">
    <mergeCell ref="J1:K1"/>
    <mergeCell ref="A2:C2"/>
    <mergeCell ref="J2:K2"/>
    <mergeCell ref="A4:K4"/>
    <mergeCell ref="E6:G8"/>
    <mergeCell ref="A9:K17"/>
    <mergeCell ref="A34:K35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showGridLines="0" showZeros="0" view="pageBreakPreview" zoomScale="115" zoomScaleNormal="75" zoomScaleSheetLayoutView="115" workbookViewId="0">
      <selection activeCell="E7" sqref="E7"/>
    </sheetView>
  </sheetViews>
  <sheetFormatPr defaultColWidth="8.75" defaultRowHeight="15"/>
  <cols>
    <col min="1" max="1" width="42.75" style="122" customWidth="1"/>
    <col min="2" max="3" width="13.75" style="122" customWidth="1"/>
    <col min="4" max="4" width="12" style="122" customWidth="1"/>
    <col min="5" max="5" width="12" style="123" customWidth="1"/>
    <col min="6" max="6" width="13.75" style="133" customWidth="1"/>
    <col min="7" max="7" width="12" style="99" customWidth="1"/>
    <col min="8" max="8" width="7" style="123" customWidth="1"/>
    <col min="9" max="9" width="9" style="122"/>
    <col min="10" max="10" width="13.375" style="122" customWidth="1"/>
    <col min="11" max="32" width="9" style="122"/>
    <col min="33" max="256" width="8.75" style="122"/>
    <col min="257" max="16384" width="8.75" style="5"/>
  </cols>
  <sheetData>
    <row r="1" ht="20.25" spans="1:1">
      <c r="A1" s="124" t="s">
        <v>1169</v>
      </c>
    </row>
    <row r="2" s="120" customFormat="1" ht="48" customHeight="1" spans="1:8">
      <c r="A2" s="101" t="s">
        <v>1170</v>
      </c>
      <c r="B2" s="101"/>
      <c r="C2" s="101"/>
      <c r="D2" s="101"/>
      <c r="E2" s="101"/>
      <c r="F2" s="101"/>
      <c r="G2" s="101"/>
      <c r="H2" s="101"/>
    </row>
    <row r="3" s="102" customFormat="1" ht="14.25" spans="5:8">
      <c r="E3" s="103"/>
      <c r="F3" s="134"/>
      <c r="G3" s="105" t="s">
        <v>6</v>
      </c>
      <c r="H3" s="103"/>
    </row>
    <row r="4" s="109" customFormat="1" ht="33" customHeight="1" spans="1:8">
      <c r="A4" s="106" t="s">
        <v>1151</v>
      </c>
      <c r="B4" s="135" t="s">
        <v>1171</v>
      </c>
      <c r="C4" s="136"/>
      <c r="D4" s="136"/>
      <c r="E4" s="136"/>
      <c r="F4" s="108" t="s">
        <v>1172</v>
      </c>
      <c r="G4" s="108"/>
      <c r="H4" s="137"/>
    </row>
    <row r="5" s="109" customFormat="1" ht="33" customHeight="1" spans="1:8">
      <c r="A5" s="106"/>
      <c r="B5" s="106" t="s">
        <v>1173</v>
      </c>
      <c r="C5" s="106" t="s">
        <v>1174</v>
      </c>
      <c r="D5" s="106" t="s">
        <v>1175</v>
      </c>
      <c r="E5" s="106" t="s">
        <v>1176</v>
      </c>
      <c r="F5" s="138" t="s">
        <v>1173</v>
      </c>
      <c r="G5" s="110" t="s">
        <v>1177</v>
      </c>
      <c r="H5" s="137"/>
    </row>
    <row r="6" ht="23.25" customHeight="1" spans="1:11">
      <c r="A6" s="125" t="s">
        <v>1178</v>
      </c>
      <c r="B6" s="112"/>
      <c r="C6" s="126"/>
      <c r="D6" s="126"/>
      <c r="E6" s="127"/>
      <c r="F6" s="139"/>
      <c r="G6" s="114"/>
      <c r="H6" s="140"/>
      <c r="I6" s="130"/>
      <c r="J6" s="131"/>
      <c r="K6" s="131"/>
    </row>
    <row r="7" ht="23.25" customHeight="1" spans="1:11">
      <c r="A7" s="116" t="s">
        <v>1179</v>
      </c>
      <c r="B7" s="112"/>
      <c r="C7" s="126"/>
      <c r="D7" s="126"/>
      <c r="E7" s="127"/>
      <c r="F7" s="139"/>
      <c r="G7" s="114"/>
      <c r="H7" s="140"/>
      <c r="I7" s="130"/>
      <c r="J7" s="131"/>
      <c r="K7" s="131"/>
    </row>
    <row r="8" ht="23.25" customHeight="1" spans="1:11">
      <c r="A8" s="116" t="s">
        <v>1180</v>
      </c>
      <c r="B8" s="112"/>
      <c r="C8" s="126"/>
      <c r="D8" s="126"/>
      <c r="E8" s="127"/>
      <c r="F8" s="139"/>
      <c r="G8" s="114"/>
      <c r="H8" s="140"/>
      <c r="I8" s="130"/>
      <c r="J8" s="131"/>
      <c r="K8" s="131"/>
    </row>
    <row r="9" ht="23.25" customHeight="1" spans="1:11">
      <c r="A9" s="116" t="s">
        <v>1181</v>
      </c>
      <c r="B9" s="112"/>
      <c r="C9" s="126"/>
      <c r="D9" s="126"/>
      <c r="E9" s="127"/>
      <c r="F9" s="139"/>
      <c r="G9" s="114"/>
      <c r="H9" s="140"/>
      <c r="I9" s="130"/>
      <c r="J9" s="131"/>
      <c r="K9" s="131"/>
    </row>
    <row r="10" ht="23.25" customHeight="1" spans="1:11">
      <c r="A10" s="129" t="s">
        <v>1182</v>
      </c>
      <c r="B10" s="112"/>
      <c r="C10" s="126"/>
      <c r="D10" s="126"/>
      <c r="E10" s="127"/>
      <c r="F10" s="139"/>
      <c r="G10" s="114"/>
      <c r="H10" s="140"/>
      <c r="I10" s="130"/>
      <c r="J10" s="131"/>
      <c r="K10" s="131"/>
    </row>
    <row r="11" ht="23.25" customHeight="1" spans="1:11">
      <c r="A11" s="116" t="s">
        <v>1179</v>
      </c>
      <c r="B11" s="112"/>
      <c r="C11" s="126"/>
      <c r="D11" s="126"/>
      <c r="E11" s="127"/>
      <c r="F11" s="139"/>
      <c r="G11" s="114"/>
      <c r="H11" s="140"/>
      <c r="I11" s="130"/>
      <c r="J11" s="131"/>
      <c r="K11" s="131"/>
    </row>
    <row r="12" ht="23.25" customHeight="1" spans="1:11">
      <c r="A12" s="116" t="s">
        <v>1180</v>
      </c>
      <c r="B12" s="112"/>
      <c r="C12" s="126"/>
      <c r="D12" s="126"/>
      <c r="E12" s="127"/>
      <c r="F12" s="139"/>
      <c r="G12" s="114"/>
      <c r="H12" s="140"/>
      <c r="I12" s="130"/>
      <c r="J12" s="131"/>
      <c r="K12" s="131"/>
    </row>
    <row r="13" ht="23.25" customHeight="1" spans="1:11">
      <c r="A13" s="116" t="s">
        <v>1181</v>
      </c>
      <c r="B13" s="112"/>
      <c r="C13" s="126"/>
      <c r="D13" s="126"/>
      <c r="E13" s="127"/>
      <c r="F13" s="139"/>
      <c r="G13" s="114"/>
      <c r="H13" s="140"/>
      <c r="I13" s="130"/>
      <c r="J13" s="131"/>
      <c r="K13" s="131"/>
    </row>
    <row r="14" ht="23.25" customHeight="1" spans="1:11">
      <c r="A14" s="116" t="s">
        <v>1183</v>
      </c>
      <c r="B14" s="112"/>
      <c r="C14" s="126"/>
      <c r="D14" s="126"/>
      <c r="E14" s="127"/>
      <c r="F14" s="139"/>
      <c r="G14" s="114"/>
      <c r="H14" s="140"/>
      <c r="I14" s="130"/>
      <c r="J14" s="131"/>
      <c r="K14" s="131"/>
    </row>
    <row r="15" ht="23.25" customHeight="1" spans="1:11">
      <c r="A15" s="116" t="s">
        <v>1179</v>
      </c>
      <c r="B15" s="112"/>
      <c r="C15" s="126"/>
      <c r="D15" s="126"/>
      <c r="E15" s="127"/>
      <c r="F15" s="139"/>
      <c r="G15" s="114"/>
      <c r="H15" s="140"/>
      <c r="I15" s="130"/>
      <c r="J15" s="131"/>
      <c r="K15" s="131"/>
    </row>
    <row r="16" ht="23.25" customHeight="1" spans="1:11">
      <c r="A16" s="116" t="s">
        <v>1181</v>
      </c>
      <c r="B16" s="112"/>
      <c r="C16" s="126"/>
      <c r="D16" s="126"/>
      <c r="E16" s="127"/>
      <c r="F16" s="139"/>
      <c r="G16" s="114"/>
      <c r="H16" s="140"/>
      <c r="I16" s="130"/>
      <c r="J16" s="131"/>
      <c r="K16" s="131"/>
    </row>
    <row r="17" s="121" customFormat="1" ht="23.25" customHeight="1" spans="1:10">
      <c r="A17" s="116" t="s">
        <v>1184</v>
      </c>
      <c r="B17" s="112"/>
      <c r="C17" s="126"/>
      <c r="D17" s="126"/>
      <c r="E17" s="127"/>
      <c r="F17" s="139"/>
      <c r="G17" s="114"/>
      <c r="H17" s="140"/>
      <c r="J17" s="132"/>
    </row>
    <row r="18" s="121" customFormat="1" ht="23.25" customHeight="1" spans="1:8">
      <c r="A18" s="116" t="s">
        <v>1179</v>
      </c>
      <c r="B18" s="112"/>
      <c r="C18" s="126"/>
      <c r="D18" s="126"/>
      <c r="E18" s="127"/>
      <c r="F18" s="139"/>
      <c r="G18" s="114"/>
      <c r="H18" s="140"/>
    </row>
    <row r="19" s="121" customFormat="1" ht="23.25" customHeight="1" spans="1:8">
      <c r="A19" s="116" t="s">
        <v>1180</v>
      </c>
      <c r="B19" s="112"/>
      <c r="C19" s="126"/>
      <c r="D19" s="126"/>
      <c r="E19" s="127"/>
      <c r="F19" s="139"/>
      <c r="G19" s="114"/>
      <c r="H19" s="140"/>
    </row>
    <row r="20" ht="23.25" customHeight="1" spans="1:11">
      <c r="A20" s="116" t="s">
        <v>1181</v>
      </c>
      <c r="B20" s="112"/>
      <c r="C20" s="126"/>
      <c r="D20" s="126"/>
      <c r="E20" s="127"/>
      <c r="F20" s="139"/>
      <c r="G20" s="114"/>
      <c r="H20" s="140"/>
      <c r="I20" s="130"/>
      <c r="J20" s="131"/>
      <c r="K20" s="131"/>
    </row>
    <row r="21" s="121" customFormat="1" ht="23.25" customHeight="1" spans="1:8">
      <c r="A21" s="116" t="s">
        <v>1185</v>
      </c>
      <c r="B21" s="112"/>
      <c r="C21" s="126"/>
      <c r="D21" s="126"/>
      <c r="E21" s="127"/>
      <c r="F21" s="139"/>
      <c r="G21" s="114"/>
      <c r="H21" s="140"/>
    </row>
    <row r="22" s="121" customFormat="1" ht="23.25" customHeight="1" spans="1:8">
      <c r="A22" s="116" t="s">
        <v>1179</v>
      </c>
      <c r="B22" s="112"/>
      <c r="C22" s="126"/>
      <c r="D22" s="126"/>
      <c r="E22" s="127"/>
      <c r="F22" s="139"/>
      <c r="G22" s="114"/>
      <c r="H22" s="140"/>
    </row>
    <row r="23" ht="23.25" customHeight="1" spans="1:11">
      <c r="A23" s="116" t="s">
        <v>1181</v>
      </c>
      <c r="B23" s="112"/>
      <c r="C23" s="126"/>
      <c r="D23" s="126"/>
      <c r="E23" s="127"/>
      <c r="F23" s="139"/>
      <c r="G23" s="114"/>
      <c r="H23" s="140"/>
      <c r="I23" s="130"/>
      <c r="J23" s="131"/>
      <c r="K23" s="131"/>
    </row>
    <row r="24" s="121" customFormat="1" ht="23.25" customHeight="1" spans="1:8">
      <c r="A24" s="118" t="s">
        <v>1186</v>
      </c>
      <c r="B24" s="112"/>
      <c r="C24" s="126"/>
      <c r="D24" s="126"/>
      <c r="E24" s="127"/>
      <c r="F24" s="139"/>
      <c r="G24" s="114"/>
      <c r="H24" s="140"/>
    </row>
    <row r="25" s="121" customFormat="1" ht="23.25" customHeight="1" spans="1:8">
      <c r="A25" s="116" t="s">
        <v>1179</v>
      </c>
      <c r="B25" s="112"/>
      <c r="C25" s="126"/>
      <c r="D25" s="126"/>
      <c r="E25" s="127"/>
      <c r="F25" s="139"/>
      <c r="G25" s="114"/>
      <c r="H25" s="140"/>
    </row>
    <row r="26" ht="23.25" customHeight="1" spans="1:11">
      <c r="A26" s="116" t="s">
        <v>1181</v>
      </c>
      <c r="B26" s="112"/>
      <c r="C26" s="126"/>
      <c r="D26" s="126"/>
      <c r="E26" s="127"/>
      <c r="F26" s="139"/>
      <c r="G26" s="114"/>
      <c r="H26" s="140"/>
      <c r="I26" s="130"/>
      <c r="J26" s="131"/>
      <c r="K26" s="131"/>
    </row>
    <row r="27" ht="23.25" customHeight="1" spans="1:8">
      <c r="A27" s="118" t="s">
        <v>1187</v>
      </c>
      <c r="B27" s="112"/>
      <c r="C27" s="126"/>
      <c r="D27" s="126"/>
      <c r="E27" s="127"/>
      <c r="F27" s="139"/>
      <c r="G27" s="114"/>
      <c r="H27" s="140"/>
    </row>
    <row r="28" ht="23.25" customHeight="1" spans="1:8">
      <c r="A28" s="116" t="s">
        <v>1179</v>
      </c>
      <c r="B28" s="112"/>
      <c r="C28" s="126"/>
      <c r="D28" s="126"/>
      <c r="E28" s="127"/>
      <c r="F28" s="139"/>
      <c r="G28" s="114"/>
      <c r="H28" s="140"/>
    </row>
    <row r="29" ht="23.25" customHeight="1" spans="1:8">
      <c r="A29" s="116" t="s">
        <v>1180</v>
      </c>
      <c r="B29" s="112"/>
      <c r="C29" s="126"/>
      <c r="D29" s="126"/>
      <c r="E29" s="127"/>
      <c r="F29" s="139"/>
      <c r="G29" s="114"/>
      <c r="H29" s="140"/>
    </row>
    <row r="30" ht="23.25" customHeight="1" spans="1:11">
      <c r="A30" s="116" t="s">
        <v>1181</v>
      </c>
      <c r="B30" s="112"/>
      <c r="C30" s="126"/>
      <c r="D30" s="126"/>
      <c r="E30" s="127"/>
      <c r="F30" s="139"/>
      <c r="G30" s="114"/>
      <c r="H30" s="140"/>
      <c r="I30" s="130"/>
      <c r="J30" s="131"/>
      <c r="K30" s="131"/>
    </row>
    <row r="31" ht="23.25" customHeight="1" spans="1:8">
      <c r="A31" s="118" t="s">
        <v>1188</v>
      </c>
      <c r="B31" s="112"/>
      <c r="C31" s="126"/>
      <c r="D31" s="126"/>
      <c r="E31" s="127"/>
      <c r="F31" s="139"/>
      <c r="G31" s="114"/>
      <c r="H31" s="140"/>
    </row>
    <row r="32" ht="23.25" customHeight="1" spans="1:8">
      <c r="A32" s="116" t="s">
        <v>1179</v>
      </c>
      <c r="B32" s="112"/>
      <c r="C32" s="126"/>
      <c r="D32" s="126"/>
      <c r="E32" s="127"/>
      <c r="F32" s="139"/>
      <c r="G32" s="114"/>
      <c r="H32" s="140"/>
    </row>
    <row r="33" ht="23.25" customHeight="1" spans="1:8">
      <c r="A33" s="116" t="s">
        <v>1180</v>
      </c>
      <c r="B33" s="112"/>
      <c r="C33" s="126"/>
      <c r="D33" s="126"/>
      <c r="E33" s="127"/>
      <c r="F33" s="139"/>
      <c r="G33" s="114"/>
      <c r="H33" s="140"/>
    </row>
    <row r="34" ht="23.25" customHeight="1" spans="1:11">
      <c r="A34" s="116" t="s">
        <v>1181</v>
      </c>
      <c r="B34" s="112"/>
      <c r="C34" s="126"/>
      <c r="D34" s="126"/>
      <c r="E34" s="127"/>
      <c r="F34" s="139"/>
      <c r="G34" s="114"/>
      <c r="H34" s="140"/>
      <c r="I34" s="130"/>
      <c r="J34" s="131"/>
      <c r="K34" s="131"/>
    </row>
    <row r="35" ht="23.25" customHeight="1" spans="1:8">
      <c r="A35" s="116" t="s">
        <v>1189</v>
      </c>
      <c r="B35" s="112"/>
      <c r="C35" s="126"/>
      <c r="D35" s="126"/>
      <c r="E35" s="127"/>
      <c r="F35" s="139"/>
      <c r="G35" s="114"/>
      <c r="H35" s="132"/>
    </row>
    <row r="36" ht="23.25" customHeight="1" spans="1:8">
      <c r="A36" s="116" t="s">
        <v>1179</v>
      </c>
      <c r="B36" s="112"/>
      <c r="C36" s="126"/>
      <c r="D36" s="126"/>
      <c r="E36" s="127"/>
      <c r="F36" s="139"/>
      <c r="G36" s="114"/>
      <c r="H36" s="132"/>
    </row>
    <row r="37" ht="23.25" customHeight="1" spans="1:8">
      <c r="A37" s="116" t="s">
        <v>1180</v>
      </c>
      <c r="B37" s="112"/>
      <c r="C37" s="126"/>
      <c r="D37" s="126"/>
      <c r="E37" s="127"/>
      <c r="F37" s="139"/>
      <c r="G37" s="114"/>
      <c r="H37" s="132"/>
    </row>
    <row r="38" ht="23.25" customHeight="1" spans="1:11">
      <c r="A38" s="116" t="s">
        <v>1181</v>
      </c>
      <c r="B38" s="112"/>
      <c r="C38" s="126"/>
      <c r="D38" s="126"/>
      <c r="E38" s="127"/>
      <c r="F38" s="139"/>
      <c r="G38" s="114"/>
      <c r="H38" s="140"/>
      <c r="I38" s="130"/>
      <c r="J38" s="131"/>
      <c r="K38" s="131"/>
    </row>
    <row r="39" ht="24.6" customHeight="1" spans="8:8">
      <c r="H39" s="132"/>
    </row>
    <row r="40" ht="24.6" customHeight="1" spans="8:8">
      <c r="H40" s="132"/>
    </row>
    <row r="41" ht="24.6" customHeight="1" spans="8:8">
      <c r="H41" s="132"/>
    </row>
    <row r="42" ht="24.6" customHeight="1" spans="8:8">
      <c r="H42" s="132"/>
    </row>
    <row r="43" spans="8:8">
      <c r="H43" s="132"/>
    </row>
    <row r="44" spans="8:8">
      <c r="H44" s="132"/>
    </row>
    <row r="45" spans="8:8">
      <c r="H45" s="132"/>
    </row>
    <row r="46" spans="8:8">
      <c r="H46" s="132"/>
    </row>
    <row r="47" spans="8:8">
      <c r="H47" s="132"/>
    </row>
    <row r="48" spans="8:8">
      <c r="H48" s="132"/>
    </row>
  </sheetData>
  <mergeCells count="4">
    <mergeCell ref="A2:G2"/>
    <mergeCell ref="B4:E4"/>
    <mergeCell ref="F4:G4"/>
    <mergeCell ref="A4:A5"/>
  </mergeCells>
  <printOptions horizontalCentered="1" verticalCentered="1"/>
  <pageMargins left="0.275" right="0.196527777777778" top="0.393055555555556" bottom="0.0388888888888889" header="0.588888888888889" footer="0.238888888888889"/>
  <pageSetup paperSize="9" scale="80" orientation="portrait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view="pageBreakPreview" zoomScale="115" zoomScaleNormal="75" zoomScaleSheetLayoutView="115" workbookViewId="0">
      <selection activeCell="A1" sqref="A1"/>
    </sheetView>
  </sheetViews>
  <sheetFormatPr defaultColWidth="8.75" defaultRowHeight="15"/>
  <cols>
    <col min="1" max="1" width="41" style="122" customWidth="1"/>
    <col min="2" max="4" width="12.925" style="122" customWidth="1"/>
    <col min="5" max="5" width="12.925" style="123" customWidth="1"/>
    <col min="6" max="7" width="13.0416666666667" style="99" customWidth="1"/>
    <col min="8" max="8" width="14.75" style="122"/>
    <col min="9" max="9" width="9.5" style="122"/>
    <col min="10" max="10" width="13.375" style="122" customWidth="1"/>
    <col min="11" max="32" width="9" style="122"/>
    <col min="33" max="256" width="8.75" style="122"/>
    <col min="257" max="16384" width="8.75" style="5"/>
  </cols>
  <sheetData>
    <row r="1" ht="20.25" spans="1:1">
      <c r="A1" s="124" t="s">
        <v>1190</v>
      </c>
    </row>
    <row r="2" s="120" customFormat="1" ht="48" customHeight="1" spans="1:7">
      <c r="A2" s="101" t="s">
        <v>1191</v>
      </c>
      <c r="B2" s="101"/>
      <c r="C2" s="101"/>
      <c r="D2" s="101"/>
      <c r="E2" s="101"/>
      <c r="F2" s="101"/>
      <c r="G2" s="101"/>
    </row>
    <row r="3" s="102" customFormat="1" ht="14.25" spans="5:7">
      <c r="E3" s="103"/>
      <c r="F3" s="104"/>
      <c r="G3" s="105" t="s">
        <v>6</v>
      </c>
    </row>
    <row r="4" s="109" customFormat="1" ht="33" customHeight="1" spans="1:7">
      <c r="A4" s="106" t="s">
        <v>1151</v>
      </c>
      <c r="B4" s="107" t="s">
        <v>1171</v>
      </c>
      <c r="C4" s="107"/>
      <c r="D4" s="107"/>
      <c r="E4" s="107"/>
      <c r="F4" s="108" t="s">
        <v>1172</v>
      </c>
      <c r="G4" s="108"/>
    </row>
    <row r="5" s="109" customFormat="1" ht="33" customHeight="1" spans="1:7">
      <c r="A5" s="106"/>
      <c r="B5" s="106" t="s">
        <v>1173</v>
      </c>
      <c r="C5" s="106" t="s">
        <v>1174</v>
      </c>
      <c r="D5" s="106" t="s">
        <v>1175</v>
      </c>
      <c r="E5" s="106" t="s">
        <v>1176</v>
      </c>
      <c r="F5" s="106" t="s">
        <v>1173</v>
      </c>
      <c r="G5" s="110" t="s">
        <v>1177</v>
      </c>
    </row>
    <row r="6" ht="34.5" customHeight="1" spans="1:11">
      <c r="A6" s="125" t="s">
        <v>1192</v>
      </c>
      <c r="B6" s="112"/>
      <c r="C6" s="126"/>
      <c r="D6" s="126"/>
      <c r="E6" s="127"/>
      <c r="F6" s="114"/>
      <c r="G6" s="114"/>
      <c r="H6" s="128"/>
      <c r="I6" s="130"/>
      <c r="J6" s="131"/>
      <c r="K6" s="131"/>
    </row>
    <row r="7" ht="34.5" customHeight="1" spans="1:11">
      <c r="A7" s="129" t="s">
        <v>1193</v>
      </c>
      <c r="B7" s="112"/>
      <c r="C7" s="126"/>
      <c r="D7" s="126"/>
      <c r="E7" s="127"/>
      <c r="F7" s="114"/>
      <c r="G7" s="114"/>
      <c r="H7" s="128"/>
      <c r="I7" s="130"/>
      <c r="J7" s="131"/>
      <c r="K7" s="131"/>
    </row>
    <row r="8" ht="34.5" customHeight="1" spans="1:11">
      <c r="A8" s="116" t="s">
        <v>1194</v>
      </c>
      <c r="B8" s="112"/>
      <c r="C8" s="126"/>
      <c r="D8" s="126"/>
      <c r="E8" s="127"/>
      <c r="F8" s="114"/>
      <c r="G8" s="114"/>
      <c r="H8" s="128"/>
      <c r="I8" s="130"/>
      <c r="J8" s="131"/>
      <c r="K8" s="131"/>
    </row>
    <row r="9" ht="34.5" customHeight="1" spans="1:11">
      <c r="A9" s="116" t="s">
        <v>1195</v>
      </c>
      <c r="B9" s="112"/>
      <c r="C9" s="126"/>
      <c r="D9" s="126"/>
      <c r="E9" s="127"/>
      <c r="F9" s="114"/>
      <c r="G9" s="114"/>
      <c r="H9" s="128"/>
      <c r="I9" s="130"/>
      <c r="J9" s="131"/>
      <c r="K9" s="131"/>
    </row>
    <row r="10" ht="34.5" customHeight="1" spans="1:11">
      <c r="A10" s="116" t="s">
        <v>1196</v>
      </c>
      <c r="B10" s="112"/>
      <c r="C10" s="126"/>
      <c r="D10" s="126"/>
      <c r="E10" s="127"/>
      <c r="F10" s="114"/>
      <c r="G10" s="114"/>
      <c r="H10" s="128"/>
      <c r="I10" s="130"/>
      <c r="J10" s="131"/>
      <c r="K10" s="131"/>
    </row>
    <row r="11" ht="34.5" customHeight="1" spans="1:11">
      <c r="A11" s="116" t="s">
        <v>1197</v>
      </c>
      <c r="B11" s="112"/>
      <c r="C11" s="126"/>
      <c r="D11" s="126"/>
      <c r="E11" s="127"/>
      <c r="F11" s="114"/>
      <c r="G11" s="114"/>
      <c r="H11" s="128"/>
      <c r="I11" s="130"/>
      <c r="J11" s="131"/>
      <c r="K11" s="131"/>
    </row>
    <row r="12" ht="34.5" customHeight="1" spans="1:11">
      <c r="A12" s="116" t="s">
        <v>1198</v>
      </c>
      <c r="B12" s="112"/>
      <c r="C12" s="126"/>
      <c r="D12" s="126"/>
      <c r="E12" s="127"/>
      <c r="F12" s="114"/>
      <c r="G12" s="114"/>
      <c r="H12" s="128"/>
      <c r="I12" s="130"/>
      <c r="J12" s="131"/>
      <c r="K12" s="131"/>
    </row>
    <row r="13" ht="34.5" customHeight="1" spans="1:11">
      <c r="A13" s="116" t="s">
        <v>1195</v>
      </c>
      <c r="B13" s="112"/>
      <c r="C13" s="126"/>
      <c r="D13" s="126"/>
      <c r="E13" s="127"/>
      <c r="F13" s="114"/>
      <c r="G13" s="114"/>
      <c r="H13" s="128"/>
      <c r="I13" s="130"/>
      <c r="J13" s="131"/>
      <c r="K13" s="131"/>
    </row>
    <row r="14" s="121" customFormat="1" ht="34.5" customHeight="1" spans="1:10">
      <c r="A14" s="116" t="s">
        <v>1199</v>
      </c>
      <c r="B14" s="112"/>
      <c r="C14" s="126"/>
      <c r="D14" s="126"/>
      <c r="E14" s="127"/>
      <c r="F14" s="114"/>
      <c r="G14" s="114"/>
      <c r="H14" s="128"/>
      <c r="J14" s="132"/>
    </row>
    <row r="15" s="121" customFormat="1" ht="34.5" customHeight="1" spans="1:8">
      <c r="A15" s="116" t="s">
        <v>1200</v>
      </c>
      <c r="B15" s="112"/>
      <c r="C15" s="126"/>
      <c r="D15" s="126"/>
      <c r="E15" s="127"/>
      <c r="F15" s="114"/>
      <c r="G15" s="114"/>
      <c r="H15" s="128"/>
    </row>
    <row r="16" s="121" customFormat="1" ht="34.5" customHeight="1" spans="1:8">
      <c r="A16" s="116" t="s">
        <v>1201</v>
      </c>
      <c r="B16" s="112"/>
      <c r="C16" s="126"/>
      <c r="D16" s="126"/>
      <c r="E16" s="127"/>
      <c r="F16" s="114"/>
      <c r="G16" s="114"/>
      <c r="H16" s="128"/>
    </row>
    <row r="17" s="121" customFormat="1" ht="34.5" customHeight="1" spans="1:8">
      <c r="A17" s="116" t="s">
        <v>1202</v>
      </c>
      <c r="B17" s="112"/>
      <c r="C17" s="126"/>
      <c r="D17" s="126"/>
      <c r="E17" s="127"/>
      <c r="F17" s="114"/>
      <c r="G17" s="114"/>
      <c r="H17" s="128"/>
    </row>
    <row r="18" s="121" customFormat="1" ht="34.5" customHeight="1" spans="1:8">
      <c r="A18" s="116" t="s">
        <v>1203</v>
      </c>
      <c r="B18" s="112"/>
      <c r="C18" s="126"/>
      <c r="D18" s="126"/>
      <c r="E18" s="127"/>
      <c r="F18" s="114"/>
      <c r="G18" s="114"/>
      <c r="H18" s="128"/>
    </row>
    <row r="19" s="121" customFormat="1" ht="34.5" customHeight="1" spans="1:8">
      <c r="A19" s="116" t="s">
        <v>1204</v>
      </c>
      <c r="B19" s="112"/>
      <c r="C19" s="126"/>
      <c r="D19" s="126"/>
      <c r="E19" s="127"/>
      <c r="F19" s="114"/>
      <c r="G19" s="114"/>
      <c r="H19" s="128"/>
    </row>
    <row r="20" s="121" customFormat="1" ht="34.5" customHeight="1" spans="1:8">
      <c r="A20" s="116" t="s">
        <v>1205</v>
      </c>
      <c r="B20" s="112"/>
      <c r="C20" s="126"/>
      <c r="D20" s="126"/>
      <c r="E20" s="127"/>
      <c r="F20" s="114"/>
      <c r="G20" s="114"/>
      <c r="H20" s="128"/>
    </row>
    <row r="21" ht="34.5" customHeight="1" spans="1:8">
      <c r="A21" s="118" t="s">
        <v>1206</v>
      </c>
      <c r="B21" s="112"/>
      <c r="C21" s="126"/>
      <c r="D21" s="126"/>
      <c r="E21" s="127"/>
      <c r="F21" s="114"/>
      <c r="G21" s="114"/>
      <c r="H21" s="128"/>
    </row>
    <row r="22" ht="34.5" customHeight="1" spans="1:8">
      <c r="A22" s="116" t="s">
        <v>1207</v>
      </c>
      <c r="B22" s="112"/>
      <c r="C22" s="126"/>
      <c r="D22" s="126"/>
      <c r="E22" s="127"/>
      <c r="F22" s="114"/>
      <c r="G22" s="114"/>
      <c r="H22" s="128"/>
    </row>
    <row r="23" ht="34.5" customHeight="1" spans="1:8">
      <c r="A23" s="118" t="s">
        <v>1208</v>
      </c>
      <c r="B23" s="112"/>
      <c r="C23" s="126"/>
      <c r="D23" s="126"/>
      <c r="E23" s="127"/>
      <c r="F23" s="114"/>
      <c r="G23" s="114"/>
      <c r="H23" s="128"/>
    </row>
    <row r="24" ht="34.5" customHeight="1" spans="1:8">
      <c r="A24" s="118" t="s">
        <v>1209</v>
      </c>
      <c r="B24" s="112"/>
      <c r="C24" s="126"/>
      <c r="D24" s="126"/>
      <c r="E24" s="127"/>
      <c r="F24" s="114"/>
      <c r="G24" s="114"/>
      <c r="H24" s="128"/>
    </row>
    <row r="25" ht="34.5" customHeight="1" spans="1:7">
      <c r="A25" s="118" t="s">
        <v>1210</v>
      </c>
      <c r="B25" s="112"/>
      <c r="C25" s="126"/>
      <c r="D25" s="126"/>
      <c r="E25" s="127"/>
      <c r="F25" s="114"/>
      <c r="G25" s="114"/>
    </row>
    <row r="26" ht="24.6" customHeight="1"/>
    <row r="27" ht="24.6" customHeight="1"/>
    <row r="28" ht="24.6" customHeight="1"/>
    <row r="29" ht="24.6" customHeight="1"/>
    <row r="30" ht="24.6" customHeight="1"/>
    <row r="31" ht="24.6" customHeight="1"/>
    <row r="32" ht="24.6" customHeight="1"/>
    <row r="33" ht="24.6" customHeight="1"/>
  </sheetData>
  <mergeCells count="4">
    <mergeCell ref="A2:G2"/>
    <mergeCell ref="B4:E4"/>
    <mergeCell ref="F4:G4"/>
    <mergeCell ref="A4:A5"/>
  </mergeCells>
  <printOptions horizontalCentered="1" verticalCentered="1"/>
  <pageMargins left="0.235416666666667" right="0.196527777777778" top="0.275" bottom="0.15625" header="0.588888888888889" footer="0.238888888888889"/>
  <pageSetup paperSize="9" scale="80" orientation="portrait"/>
  <headerFooter alignWithMargins="0"/>
  <rowBreaks count="1" manualBreakCount="1">
    <brk id="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view="pageBreakPreview" zoomScaleNormal="100" zoomScaleSheetLayoutView="100" workbookViewId="0">
      <selection activeCell="A4" sqref="A4:A5"/>
    </sheetView>
  </sheetViews>
  <sheetFormatPr defaultColWidth="8.75" defaultRowHeight="14.25"/>
  <cols>
    <col min="1" max="1" width="49.375" style="5" customWidth="1"/>
    <col min="2" max="3" width="15.75" style="5" customWidth="1"/>
    <col min="4" max="5" width="15.125" style="5" customWidth="1"/>
    <col min="6" max="6" width="15.75" style="99" customWidth="1"/>
    <col min="7" max="7" width="15.125" style="99" customWidth="1"/>
    <col min="8" max="8" width="13.375" style="5"/>
    <col min="9" max="16384" width="8.75" style="5"/>
  </cols>
  <sheetData>
    <row r="1" ht="20.25" spans="1:1">
      <c r="A1" s="100" t="s">
        <v>1211</v>
      </c>
    </row>
    <row r="2" ht="48" customHeight="1" spans="1:7">
      <c r="A2" s="101" t="s">
        <v>1212</v>
      </c>
      <c r="B2" s="101"/>
      <c r="C2" s="101"/>
      <c r="D2" s="101"/>
      <c r="E2" s="101"/>
      <c r="F2" s="101"/>
      <c r="G2" s="101"/>
    </row>
    <row r="3" spans="1:7">
      <c r="A3" s="102"/>
      <c r="B3" s="102"/>
      <c r="C3" s="102"/>
      <c r="D3" s="102"/>
      <c r="E3" s="103"/>
      <c r="F3" s="104"/>
      <c r="G3" s="105" t="s">
        <v>6</v>
      </c>
    </row>
    <row r="4" ht="34.5" customHeight="1" spans="1:8">
      <c r="A4" s="106" t="s">
        <v>1151</v>
      </c>
      <c r="B4" s="107" t="s">
        <v>1171</v>
      </c>
      <c r="C4" s="107"/>
      <c r="D4" s="107"/>
      <c r="E4" s="107"/>
      <c r="F4" s="108" t="s">
        <v>1172</v>
      </c>
      <c r="G4" s="108"/>
      <c r="H4" s="109"/>
    </row>
    <row r="5" ht="34.5" customHeight="1" spans="1:8">
      <c r="A5" s="106"/>
      <c r="B5" s="106" t="s">
        <v>1173</v>
      </c>
      <c r="C5" s="106" t="s">
        <v>1174</v>
      </c>
      <c r="D5" s="106" t="s">
        <v>1213</v>
      </c>
      <c r="E5" s="106" t="s">
        <v>1176</v>
      </c>
      <c r="F5" s="106" t="s">
        <v>1173</v>
      </c>
      <c r="G5" s="110" t="s">
        <v>1177</v>
      </c>
      <c r="H5" s="109"/>
    </row>
    <row r="6" ht="42" customHeight="1" spans="1:9">
      <c r="A6" s="111" t="s">
        <v>1214</v>
      </c>
      <c r="B6" s="112"/>
      <c r="C6" s="113"/>
      <c r="D6" s="113"/>
      <c r="E6" s="113"/>
      <c r="F6" s="114"/>
      <c r="G6" s="114"/>
      <c r="H6" s="115"/>
      <c r="I6" s="119"/>
    </row>
    <row r="7" ht="42" customHeight="1" spans="1:9">
      <c r="A7" s="111" t="s">
        <v>1215</v>
      </c>
      <c r="B7" s="112"/>
      <c r="C7" s="113"/>
      <c r="D7" s="113"/>
      <c r="E7" s="113"/>
      <c r="F7" s="114"/>
      <c r="G7" s="114"/>
      <c r="H7" s="115"/>
      <c r="I7" s="119"/>
    </row>
    <row r="8" ht="42" customHeight="1" spans="1:8">
      <c r="A8" s="116" t="s">
        <v>1216</v>
      </c>
      <c r="B8" s="112"/>
      <c r="C8" s="113"/>
      <c r="D8" s="113"/>
      <c r="E8" s="113"/>
      <c r="F8" s="114"/>
      <c r="G8" s="114"/>
      <c r="H8" s="117"/>
    </row>
    <row r="9" ht="42" customHeight="1" spans="1:8">
      <c r="A9" s="116" t="s">
        <v>1217</v>
      </c>
      <c r="B9" s="112"/>
      <c r="C9" s="113"/>
      <c r="D9" s="113"/>
      <c r="E9" s="113"/>
      <c r="F9" s="114"/>
      <c r="G9" s="114"/>
      <c r="H9" s="117"/>
    </row>
    <row r="10" ht="42" customHeight="1" spans="1:8">
      <c r="A10" s="116" t="s">
        <v>1218</v>
      </c>
      <c r="B10" s="112"/>
      <c r="C10" s="113"/>
      <c r="D10" s="113"/>
      <c r="E10" s="113"/>
      <c r="F10" s="114"/>
      <c r="G10" s="114"/>
      <c r="H10" s="117"/>
    </row>
    <row r="11" ht="42" customHeight="1" spans="1:8">
      <c r="A11" s="116" t="s">
        <v>1219</v>
      </c>
      <c r="B11" s="112"/>
      <c r="C11" s="113"/>
      <c r="D11" s="113"/>
      <c r="E11" s="113"/>
      <c r="F11" s="114"/>
      <c r="G11" s="114"/>
      <c r="H11" s="117"/>
    </row>
    <row r="12" ht="42" customHeight="1" spans="1:8">
      <c r="A12" s="116" t="s">
        <v>1220</v>
      </c>
      <c r="B12" s="112"/>
      <c r="C12" s="113"/>
      <c r="D12" s="113"/>
      <c r="E12" s="113"/>
      <c r="F12" s="114"/>
      <c r="G12" s="114"/>
      <c r="H12" s="117"/>
    </row>
    <row r="13" ht="42" customHeight="1" spans="1:8">
      <c r="A13" s="116" t="s">
        <v>1221</v>
      </c>
      <c r="B13" s="112"/>
      <c r="C13" s="113"/>
      <c r="D13" s="113"/>
      <c r="E13" s="113"/>
      <c r="F13" s="114"/>
      <c r="G13" s="114"/>
      <c r="H13" s="117"/>
    </row>
    <row r="14" ht="42" customHeight="1" spans="1:8">
      <c r="A14" s="116" t="s">
        <v>1222</v>
      </c>
      <c r="B14" s="112"/>
      <c r="C14" s="113"/>
      <c r="D14" s="113"/>
      <c r="E14" s="113"/>
      <c r="F14" s="114"/>
      <c r="G14" s="114"/>
      <c r="H14" s="117"/>
    </row>
    <row r="15" ht="42" customHeight="1" spans="1:8">
      <c r="A15" s="116" t="s">
        <v>1223</v>
      </c>
      <c r="B15" s="112"/>
      <c r="C15" s="113"/>
      <c r="D15" s="113"/>
      <c r="E15" s="113"/>
      <c r="F15" s="114"/>
      <c r="G15" s="114"/>
      <c r="H15" s="117"/>
    </row>
    <row r="16" ht="42" customHeight="1" spans="1:8">
      <c r="A16" s="118" t="s">
        <v>1224</v>
      </c>
      <c r="B16" s="112"/>
      <c r="C16" s="113"/>
      <c r="D16" s="113"/>
      <c r="E16" s="113"/>
      <c r="F16" s="114"/>
      <c r="G16" s="114"/>
      <c r="H16" s="117"/>
    </row>
    <row r="17" ht="42" customHeight="1" spans="1:8">
      <c r="A17" s="118" t="s">
        <v>1225</v>
      </c>
      <c r="B17" s="112"/>
      <c r="C17" s="113"/>
      <c r="D17" s="113"/>
      <c r="E17" s="113"/>
      <c r="F17" s="114"/>
      <c r="G17" s="114"/>
      <c r="H17" s="117"/>
    </row>
    <row r="18" ht="42" customHeight="1" spans="1:8">
      <c r="A18" s="118" t="s">
        <v>1226</v>
      </c>
      <c r="B18" s="112"/>
      <c r="C18" s="113"/>
      <c r="D18" s="113"/>
      <c r="E18" s="113"/>
      <c r="F18" s="114"/>
      <c r="G18" s="114"/>
      <c r="H18" s="117"/>
    </row>
    <row r="19" ht="42" customHeight="1" spans="1:8">
      <c r="A19" s="118" t="s">
        <v>1227</v>
      </c>
      <c r="B19" s="112"/>
      <c r="C19" s="113"/>
      <c r="D19" s="113"/>
      <c r="E19" s="113"/>
      <c r="F19" s="114"/>
      <c r="G19" s="114"/>
      <c r="H19" s="117"/>
    </row>
    <row r="20" ht="42" customHeight="1" spans="1:8">
      <c r="A20" s="118" t="s">
        <v>1228</v>
      </c>
      <c r="B20" s="112"/>
      <c r="C20" s="113"/>
      <c r="D20" s="113"/>
      <c r="E20" s="113"/>
      <c r="F20" s="114"/>
      <c r="G20" s="114"/>
      <c r="H20" s="117"/>
    </row>
    <row r="21" ht="42" customHeight="1" spans="1:8">
      <c r="A21" s="118" t="s">
        <v>1229</v>
      </c>
      <c r="B21" s="112"/>
      <c r="C21" s="113"/>
      <c r="D21" s="113"/>
      <c r="E21" s="113"/>
      <c r="F21" s="114"/>
      <c r="G21" s="114"/>
      <c r="H21" s="117"/>
    </row>
    <row r="22" ht="42" customHeight="1" spans="1:7">
      <c r="A22" s="118" t="s">
        <v>1230</v>
      </c>
      <c r="B22" s="112"/>
      <c r="C22" s="113"/>
      <c r="D22" s="113"/>
      <c r="E22" s="113"/>
      <c r="F22" s="114"/>
      <c r="G22" s="114"/>
    </row>
    <row r="23" ht="42" customHeight="1" spans="1:7">
      <c r="A23" s="118" t="s">
        <v>1231</v>
      </c>
      <c r="B23" s="112"/>
      <c r="C23" s="113"/>
      <c r="D23" s="113"/>
      <c r="E23" s="113"/>
      <c r="F23" s="114"/>
      <c r="G23" s="114"/>
    </row>
  </sheetData>
  <mergeCells count="4">
    <mergeCell ref="A2:G2"/>
    <mergeCell ref="B4:E4"/>
    <mergeCell ref="F4:G4"/>
    <mergeCell ref="A4:A5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64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S7" sqref="S7"/>
    </sheetView>
  </sheetViews>
  <sheetFormatPr defaultColWidth="8.75" defaultRowHeight="14.25"/>
  <cols>
    <col min="1" max="5" width="9" style="85"/>
    <col min="6" max="6" width="26.375" style="85"/>
    <col min="7" max="32" width="9" style="85"/>
    <col min="33" max="256" width="8.75" style="85"/>
    <col min="257" max="16384" width="8.75" style="5"/>
  </cols>
  <sheetData>
    <row r="1" spans="10:11">
      <c r="J1" s="97"/>
      <c r="K1" s="97"/>
    </row>
    <row r="2" ht="71.25" customHeight="1" spans="1:11">
      <c r="A2" s="86"/>
      <c r="B2" s="86"/>
      <c r="C2" s="86"/>
      <c r="D2" s="87"/>
      <c r="E2" s="87"/>
      <c r="J2" s="98"/>
      <c r="K2" s="98"/>
    </row>
    <row r="3" ht="71.25" customHeight="1" spans="1:11">
      <c r="A3" s="86"/>
      <c r="B3" s="86"/>
      <c r="C3" s="86"/>
      <c r="D3" s="87"/>
      <c r="E3" s="87"/>
      <c r="J3" s="98"/>
      <c r="K3" s="98"/>
    </row>
    <row r="4" ht="157.5" customHeight="1" spans="1:11">
      <c r="A4" s="88" t="s">
        <v>1232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6" customHeight="1" spans="5:7">
      <c r="E6" s="89"/>
      <c r="F6" s="89"/>
      <c r="G6" s="89"/>
    </row>
    <row r="7" customHeight="1" spans="5:7">
      <c r="E7" s="89"/>
      <c r="F7" s="89"/>
      <c r="G7" s="89"/>
    </row>
    <row r="8" customHeight="1" spans="5:7">
      <c r="E8" s="89"/>
      <c r="F8" s="89"/>
      <c r="G8" s="89"/>
    </row>
    <row r="9" ht="6" customHeight="1" spans="1:1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ht="13.5" hidden="1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ht="13.5" hidden="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ht="13.5" hidden="1" spans="1:1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ht="13.5" spans="1:1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ht="13.5" spans="1:1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ht="13.5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ht="13.5" spans="1:1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ht="13.5" spans="1:1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22" ht="101.25" customHeight="1"/>
    <row r="23" ht="11.25" customHeight="1"/>
    <row r="26" ht="27" spans="6:6">
      <c r="F26" s="91"/>
    </row>
    <row r="28" ht="47.25" customHeight="1" spans="1:1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ht="35.25" spans="1:11">
      <c r="A29" s="92"/>
      <c r="B29" s="92"/>
      <c r="C29" s="92"/>
      <c r="D29" s="92"/>
      <c r="E29" s="92"/>
      <c r="F29" s="93"/>
      <c r="G29" s="92"/>
      <c r="H29" s="92"/>
      <c r="I29" s="92"/>
      <c r="J29" s="92"/>
      <c r="K29" s="92"/>
    </row>
    <row r="30" ht="35.25" spans="1:1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ht="35.25" spans="1:1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ht="35.25" spans="1:1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ht="15.75" spans="1:1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ht="13.5" spans="1:1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ht="35.25" customHeight="1" spans="1:1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ht="3.75" customHeight="1" spans="6:11">
      <c r="F36" s="96"/>
      <c r="G36" s="96"/>
      <c r="H36" s="96"/>
      <c r="I36" s="96"/>
      <c r="J36" s="96"/>
      <c r="K36" s="96"/>
    </row>
    <row r="37" hidden="1" customHeight="1" spans="6:11">
      <c r="F37" s="96"/>
      <c r="G37" s="96"/>
      <c r="H37" s="96"/>
      <c r="I37" s="96"/>
      <c r="J37" s="96"/>
      <c r="K37" s="96"/>
    </row>
    <row r="38" hidden="1" customHeight="1" spans="6:11">
      <c r="F38" s="96"/>
      <c r="G38" s="96"/>
      <c r="H38" s="96"/>
      <c r="I38" s="96"/>
      <c r="J38" s="96"/>
      <c r="K38" s="96"/>
    </row>
    <row r="39" ht="23.25" customHeight="1" spans="6:11">
      <c r="F39" s="96"/>
      <c r="G39" s="96"/>
      <c r="H39" s="96"/>
      <c r="I39" s="96"/>
      <c r="J39" s="96"/>
      <c r="K39" s="96"/>
    </row>
  </sheetData>
  <mergeCells count="7">
    <mergeCell ref="J1:K1"/>
    <mergeCell ref="A2:C2"/>
    <mergeCell ref="J2:K2"/>
    <mergeCell ref="A4:K4"/>
    <mergeCell ref="E6:G8"/>
    <mergeCell ref="A9:K17"/>
    <mergeCell ref="A34:K35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Zeros="0" workbookViewId="0">
      <pane xSplit="1" ySplit="7" topLeftCell="B8" activePane="bottomRight" state="frozen"/>
      <selection/>
      <selection pane="topRight"/>
      <selection pane="bottomLeft"/>
      <selection pane="bottomRight" activeCell="K16" sqref="K16"/>
    </sheetView>
  </sheetViews>
  <sheetFormatPr defaultColWidth="9" defaultRowHeight="14.25" outlineLevelCol="7"/>
  <cols>
    <col min="1" max="1" width="31.75" style="27" customWidth="1"/>
    <col min="2" max="4" width="13.875" style="27" customWidth="1"/>
    <col min="5" max="5" width="10.625" style="64" customWidth="1"/>
    <col min="6" max="6" width="11.625" style="64" customWidth="1"/>
    <col min="7" max="7" width="12.875" style="27" customWidth="1"/>
    <col min="8" max="8" width="12.25" style="64" customWidth="1"/>
    <col min="9" max="16384" width="9" style="27"/>
  </cols>
  <sheetData>
    <row r="1" ht="20.25" spans="1:1">
      <c r="A1" s="65" t="s">
        <v>1233</v>
      </c>
    </row>
    <row r="2" ht="20.25" spans="1:1">
      <c r="A2" s="65"/>
    </row>
    <row r="3" ht="36" customHeight="1" spans="1:8">
      <c r="A3" s="66" t="s">
        <v>1234</v>
      </c>
      <c r="B3" s="66"/>
      <c r="C3" s="66"/>
      <c r="D3" s="66"/>
      <c r="E3" s="66"/>
      <c r="F3" s="66"/>
      <c r="G3" s="66"/>
      <c r="H3" s="66"/>
    </row>
    <row r="4" ht="20.1" customHeight="1" spans="1:8">
      <c r="A4" s="67"/>
      <c r="B4" s="33"/>
      <c r="C4" s="33"/>
      <c r="D4" s="33"/>
      <c r="E4" s="33"/>
      <c r="F4" s="33"/>
      <c r="G4" s="33"/>
      <c r="H4" s="68" t="s">
        <v>6</v>
      </c>
    </row>
    <row r="5" ht="40" customHeight="1" spans="1:8">
      <c r="A5" s="69" t="s">
        <v>68</v>
      </c>
      <c r="B5" s="36" t="s">
        <v>8</v>
      </c>
      <c r="C5" s="36" t="s">
        <v>9</v>
      </c>
      <c r="D5" s="36" t="s">
        <v>10</v>
      </c>
      <c r="E5" s="35" t="s">
        <v>11</v>
      </c>
      <c r="F5" s="35" t="s">
        <v>12</v>
      </c>
      <c r="G5" s="36" t="s">
        <v>13</v>
      </c>
      <c r="H5" s="59" t="s">
        <v>14</v>
      </c>
    </row>
    <row r="6" ht="27" customHeight="1" spans="1:8">
      <c r="A6" s="70" t="s">
        <v>1235</v>
      </c>
      <c r="B6" s="71">
        <f>SUM(B7+B9+B10+B11+B12)</f>
        <v>0</v>
      </c>
      <c r="C6" s="71">
        <f>SUM(C7+C9+C10+C11+C12)</f>
        <v>500</v>
      </c>
      <c r="D6" s="72">
        <f>SUM(D7+D9+D10+D11+D12)</f>
        <v>369.3</v>
      </c>
      <c r="E6" s="73">
        <f>D6/C6</f>
        <v>0.7386</v>
      </c>
      <c r="F6" s="73" t="s">
        <v>1</v>
      </c>
      <c r="G6" s="71">
        <f>SUM(G7+G9+G10+G11+G12)</f>
        <v>630</v>
      </c>
      <c r="H6" s="74">
        <f>(G6-D6)/D6</f>
        <v>0.705930138099106</v>
      </c>
    </row>
    <row r="7" ht="27" customHeight="1" spans="1:8">
      <c r="A7" s="75" t="s">
        <v>1236</v>
      </c>
      <c r="B7" s="76">
        <f>SUM(B8:B8)</f>
        <v>0</v>
      </c>
      <c r="C7" s="76">
        <f>SUM(C8:C8)</f>
        <v>500</v>
      </c>
      <c r="D7" s="77">
        <v>369.3</v>
      </c>
      <c r="E7" s="78">
        <f>D7/C7</f>
        <v>0.7386</v>
      </c>
      <c r="F7" s="78"/>
      <c r="G7" s="76">
        <f>SUM(G8:G8)</f>
        <v>630</v>
      </c>
      <c r="H7" s="79">
        <f>(G7-D7)/D7</f>
        <v>0.705930138099106</v>
      </c>
    </row>
    <row r="8" ht="27" customHeight="1" spans="1:8">
      <c r="A8" s="80" t="s">
        <v>1237</v>
      </c>
      <c r="B8" s="76"/>
      <c r="C8" s="76">
        <v>500</v>
      </c>
      <c r="D8" s="77">
        <v>369.3</v>
      </c>
      <c r="E8" s="78">
        <f>D8/C8</f>
        <v>0.7386</v>
      </c>
      <c r="F8" s="78"/>
      <c r="G8" s="76">
        <v>630</v>
      </c>
      <c r="H8" s="79">
        <f>(G8-D8)/D8</f>
        <v>0.705930138099106</v>
      </c>
    </row>
    <row r="9" ht="27" customHeight="1" spans="1:8">
      <c r="A9" s="75" t="s">
        <v>1238</v>
      </c>
      <c r="B9" s="76"/>
      <c r="C9" s="76"/>
      <c r="D9" s="76"/>
      <c r="E9" s="78"/>
      <c r="F9" s="78"/>
      <c r="G9" s="76"/>
      <c r="H9" s="79"/>
    </row>
    <row r="10" ht="27" customHeight="1" spans="1:8">
      <c r="A10" s="75" t="s">
        <v>1239</v>
      </c>
      <c r="B10" s="76"/>
      <c r="C10" s="76"/>
      <c r="D10" s="76"/>
      <c r="E10" s="78"/>
      <c r="F10" s="78"/>
      <c r="G10" s="76"/>
      <c r="H10" s="79"/>
    </row>
    <row r="11" ht="27" customHeight="1" spans="1:8">
      <c r="A11" s="75" t="s">
        <v>1240</v>
      </c>
      <c r="B11" s="76"/>
      <c r="C11" s="76"/>
      <c r="D11" s="76"/>
      <c r="E11" s="78"/>
      <c r="F11" s="78"/>
      <c r="G11" s="76"/>
      <c r="H11" s="79"/>
    </row>
    <row r="12" ht="27" customHeight="1" spans="1:8">
      <c r="A12" s="81" t="s">
        <v>1241</v>
      </c>
      <c r="B12" s="82"/>
      <c r="C12" s="82"/>
      <c r="D12" s="82"/>
      <c r="E12" s="83"/>
      <c r="F12" s="83"/>
      <c r="G12" s="82"/>
      <c r="H12" s="84"/>
    </row>
    <row r="13" ht="27" customHeight="1"/>
  </sheetData>
  <mergeCells count="1">
    <mergeCell ref="A3:H3"/>
  </mergeCells>
  <printOptions horizontalCentered="1"/>
  <pageMargins left="0.393055555555556" right="0.393055555555556" top="0.393055555555556" bottom="0.393055555555556" header="0.314583333333333" footer="0.314583333333333"/>
  <pageSetup paperSize="9" scale="77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G16" sqref="G16"/>
    </sheetView>
  </sheetViews>
  <sheetFormatPr defaultColWidth="9" defaultRowHeight="14.25"/>
  <cols>
    <col min="1" max="1" width="43.875" style="26" customWidth="1"/>
    <col min="2" max="4" width="14.75" style="26" customWidth="1"/>
    <col min="5" max="5" width="14.75" style="27" customWidth="1"/>
    <col min="6" max="6" width="14.75" style="26" customWidth="1"/>
    <col min="7" max="7" width="11.75" style="26" customWidth="1"/>
    <col min="8" max="8" width="14.75" style="26" customWidth="1"/>
    <col min="9" max="9" width="11.75" style="26" customWidth="1"/>
    <col min="10" max="260" width="9" style="26"/>
    <col min="261" max="16384" width="9" style="27"/>
  </cols>
  <sheetData>
    <row r="1" ht="20.25" spans="1:1">
      <c r="A1" s="28" t="s">
        <v>1242</v>
      </c>
    </row>
    <row r="2" ht="20.25" spans="1:1">
      <c r="A2" s="28"/>
    </row>
    <row r="3" ht="28.5" customHeight="1" spans="1:9">
      <c r="A3" s="29" t="s">
        <v>1243</v>
      </c>
      <c r="B3" s="29"/>
      <c r="C3" s="29"/>
      <c r="D3" s="29"/>
      <c r="E3" s="30"/>
      <c r="F3" s="29"/>
      <c r="G3" s="29"/>
      <c r="H3" s="29"/>
      <c r="I3" s="29"/>
    </row>
    <row r="4" ht="20.1" customHeight="1" spans="1:9">
      <c r="A4" s="31"/>
      <c r="B4" s="32"/>
      <c r="C4" s="32"/>
      <c r="D4" s="32"/>
      <c r="E4" s="33"/>
      <c r="F4" s="32"/>
      <c r="G4" s="32"/>
      <c r="H4" s="32"/>
      <c r="I4" s="58" t="s">
        <v>6</v>
      </c>
    </row>
    <row r="5" ht="36" customHeight="1" spans="1:9">
      <c r="A5" s="34" t="s">
        <v>68</v>
      </c>
      <c r="B5" s="35" t="s">
        <v>8</v>
      </c>
      <c r="C5" s="35" t="s">
        <v>9</v>
      </c>
      <c r="D5" s="35" t="s">
        <v>40</v>
      </c>
      <c r="E5" s="36" t="s">
        <v>10</v>
      </c>
      <c r="F5" s="35" t="s">
        <v>41</v>
      </c>
      <c r="G5" s="35" t="s">
        <v>12</v>
      </c>
      <c r="H5" s="35" t="s">
        <v>13</v>
      </c>
      <c r="I5" s="59" t="s">
        <v>14</v>
      </c>
    </row>
    <row r="6" ht="24.75" customHeight="1" spans="1:9">
      <c r="A6" s="37" t="s">
        <v>1244</v>
      </c>
      <c r="B6" s="38">
        <f>B9</f>
        <v>48</v>
      </c>
      <c r="C6" s="38">
        <f>SUM(C9+C10+C11+C12)</f>
        <v>0</v>
      </c>
      <c r="D6" s="39">
        <f t="shared" ref="D6:I6" si="0">SUM(D9+D10+D11+D12)</f>
        <v>539.2</v>
      </c>
      <c r="E6" s="39">
        <f t="shared" si="0"/>
        <v>539.2</v>
      </c>
      <c r="F6" s="40">
        <f>E6/D6</f>
        <v>1</v>
      </c>
      <c r="G6" s="41">
        <f>(E6-B6)/B6</f>
        <v>10.2333333333333</v>
      </c>
      <c r="H6" s="38">
        <f t="shared" si="0"/>
        <v>630</v>
      </c>
      <c r="I6" s="60">
        <f>(H6-E6)/E6</f>
        <v>0.16839762611276</v>
      </c>
    </row>
    <row r="7" ht="24.75" customHeight="1" spans="1:9">
      <c r="A7" s="42" t="s">
        <v>1245</v>
      </c>
      <c r="B7" s="38"/>
      <c r="C7" s="38"/>
      <c r="D7" s="38"/>
      <c r="E7" s="38"/>
      <c r="F7" s="38"/>
      <c r="G7" s="41" t="s">
        <v>1</v>
      </c>
      <c r="H7" s="38"/>
      <c r="I7" s="60" t="s">
        <v>1</v>
      </c>
    </row>
    <row r="8" ht="24.75" customHeight="1" spans="1:9">
      <c r="A8" s="42" t="s">
        <v>1246</v>
      </c>
      <c r="B8" s="43">
        <v>48</v>
      </c>
      <c r="C8" s="43"/>
      <c r="D8" s="44">
        <f>D9</f>
        <v>539.2</v>
      </c>
      <c r="E8" s="44">
        <v>539.2</v>
      </c>
      <c r="F8" s="45">
        <f>E8/D8</f>
        <v>1</v>
      </c>
      <c r="G8" s="46">
        <f>(E8-B8)/B8</f>
        <v>10.2333333333333</v>
      </c>
      <c r="H8" s="43">
        <v>630</v>
      </c>
      <c r="I8" s="61">
        <f>(H8-E8)/E8</f>
        <v>0.16839762611276</v>
      </c>
    </row>
    <row r="9" ht="27" customHeight="1" spans="1:9">
      <c r="A9" s="42" t="s">
        <v>1247</v>
      </c>
      <c r="B9" s="43">
        <v>48</v>
      </c>
      <c r="C9" s="43"/>
      <c r="D9" s="44">
        <v>539.2</v>
      </c>
      <c r="E9" s="44">
        <v>539.2</v>
      </c>
      <c r="F9" s="45">
        <f>E9/D9</f>
        <v>1</v>
      </c>
      <c r="G9" s="46">
        <f>(E9-B9)/B9</f>
        <v>10.2333333333333</v>
      </c>
      <c r="H9" s="43">
        <v>630</v>
      </c>
      <c r="I9" s="61">
        <f>(H9-E9)/E9</f>
        <v>0.16839762611276</v>
      </c>
    </row>
    <row r="10" ht="24.75" customHeight="1" spans="1:9">
      <c r="A10" s="42" t="s">
        <v>1248</v>
      </c>
      <c r="B10" s="43"/>
      <c r="C10" s="43"/>
      <c r="D10" s="43"/>
      <c r="E10" s="47"/>
      <c r="F10" s="48"/>
      <c r="G10" s="40" t="s">
        <v>1</v>
      </c>
      <c r="H10" s="43"/>
      <c r="I10" s="62"/>
    </row>
    <row r="11" ht="24.75" customHeight="1" spans="1:9">
      <c r="A11" s="49" t="s">
        <v>1249</v>
      </c>
      <c r="B11" s="50"/>
      <c r="C11" s="50"/>
      <c r="D11" s="50"/>
      <c r="E11" s="51"/>
      <c r="F11" s="48"/>
      <c r="G11" s="52"/>
      <c r="H11" s="50"/>
      <c r="I11" s="62"/>
    </row>
    <row r="12" ht="24.75" customHeight="1" spans="1:9">
      <c r="A12" s="53" t="s">
        <v>1250</v>
      </c>
      <c r="B12" s="54"/>
      <c r="C12" s="54"/>
      <c r="D12" s="54"/>
      <c r="E12" s="55"/>
      <c r="F12" s="56"/>
      <c r="G12" s="57"/>
      <c r="H12" s="54"/>
      <c r="I12" s="63"/>
    </row>
  </sheetData>
  <mergeCells count="1">
    <mergeCell ref="A3:I3"/>
  </mergeCells>
  <printOptions horizontalCentered="1"/>
  <pageMargins left="0.393055555555556" right="0.393055555555556" top="0.393055555555556" bottom="0.393055555555556" header="0.314583333333333" footer="0.314583333333333"/>
  <pageSetup paperSize="9" scale="77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9"/>
  <sheetViews>
    <sheetView showGridLines="0" showZeros="0" workbookViewId="0">
      <pane ySplit="5" topLeftCell="A6" activePane="bottomLeft" state="frozen"/>
      <selection/>
      <selection pane="bottomLeft" activeCell="G23" sqref="G23"/>
    </sheetView>
  </sheetViews>
  <sheetFormatPr defaultColWidth="8.75" defaultRowHeight="14.25" outlineLevelCol="6"/>
  <cols>
    <col min="1" max="1" width="37.75" style="2" customWidth="1"/>
    <col min="2" max="3" width="19" style="2" customWidth="1"/>
    <col min="4" max="4" width="20.875" style="2" customWidth="1"/>
    <col min="5" max="7" width="13.875" style="2" customWidth="1"/>
    <col min="8" max="32" width="9" style="2" customWidth="1"/>
    <col min="33" max="256" width="8.75" style="2"/>
    <col min="257" max="16384" width="8.75" style="5"/>
  </cols>
  <sheetData>
    <row r="1" ht="20.25" spans="1:1">
      <c r="A1" s="6" t="s">
        <v>1251</v>
      </c>
    </row>
    <row r="2" s="1" customFormat="1" ht="48" customHeight="1" spans="1:4">
      <c r="A2" s="7" t="s">
        <v>1252</v>
      </c>
      <c r="B2" s="7"/>
      <c r="C2" s="7"/>
      <c r="D2" s="7"/>
    </row>
    <row r="3" s="2" customFormat="1" spans="1:7">
      <c r="A3" s="8"/>
      <c r="B3" s="9"/>
      <c r="C3" s="8"/>
      <c r="D3" s="9" t="s">
        <v>6</v>
      </c>
      <c r="G3" s="10"/>
    </row>
    <row r="4" s="3" customFormat="1" ht="34.5" customHeight="1" spans="1:4">
      <c r="A4" s="11" t="s">
        <v>1151</v>
      </c>
      <c r="B4" s="12" t="s">
        <v>1253</v>
      </c>
      <c r="C4" s="12"/>
      <c r="D4" s="13"/>
    </row>
    <row r="5" s="3" customFormat="1" ht="34.5" customHeight="1" spans="1:4">
      <c r="A5" s="14"/>
      <c r="B5" s="15" t="s">
        <v>1254</v>
      </c>
      <c r="C5" s="15" t="s">
        <v>1255</v>
      </c>
      <c r="D5" s="16" t="s">
        <v>1256</v>
      </c>
    </row>
    <row r="6" s="4" customFormat="1" ht="30.75" customHeight="1" spans="1:4">
      <c r="A6" s="17" t="s">
        <v>1257</v>
      </c>
      <c r="B6" s="18">
        <f>B7+B8</f>
        <v>6117900</v>
      </c>
      <c r="C6" s="18">
        <f>C7+C8</f>
        <v>6117900</v>
      </c>
      <c r="D6" s="19">
        <f>D7+D8</f>
        <v>0</v>
      </c>
    </row>
    <row r="7" s="4" customFormat="1" ht="30.75" customHeight="1" spans="1:4">
      <c r="A7" s="20" t="s">
        <v>1258</v>
      </c>
      <c r="B7" s="18">
        <f t="shared" ref="B7:B11" si="0">C7+D7</f>
        <v>1631900</v>
      </c>
      <c r="C7" s="21">
        <v>1631900</v>
      </c>
      <c r="D7" s="19"/>
    </row>
    <row r="8" s="4" customFormat="1" ht="30.75" customHeight="1" spans="1:4">
      <c r="A8" s="20" t="s">
        <v>1259</v>
      </c>
      <c r="B8" s="18">
        <f t="shared" si="0"/>
        <v>4486000</v>
      </c>
      <c r="C8" s="21">
        <v>4486000</v>
      </c>
      <c r="D8" s="19"/>
    </row>
    <row r="9" s="4" customFormat="1" ht="30.75" customHeight="1" spans="1:4">
      <c r="A9" s="17" t="s">
        <v>1260</v>
      </c>
      <c r="B9" s="18">
        <f>B10+B11</f>
        <v>6476600</v>
      </c>
      <c r="C9" s="18">
        <f>C10+C11</f>
        <v>6476600</v>
      </c>
      <c r="D9" s="19">
        <f>D10+D11</f>
        <v>0</v>
      </c>
    </row>
    <row r="10" s="4" customFormat="1" ht="30.75" customHeight="1" spans="1:4">
      <c r="A10" s="20" t="s">
        <v>1258</v>
      </c>
      <c r="B10" s="18">
        <f t="shared" si="0"/>
        <v>1634400</v>
      </c>
      <c r="C10" s="21">
        <v>1634400</v>
      </c>
      <c r="D10" s="22"/>
    </row>
    <row r="11" s="4" customFormat="1" ht="30.75" customHeight="1" spans="1:4">
      <c r="A11" s="20" t="s">
        <v>1259</v>
      </c>
      <c r="B11" s="18">
        <f t="shared" si="0"/>
        <v>4842200</v>
      </c>
      <c r="C11" s="21">
        <v>4842200</v>
      </c>
      <c r="D11" s="22"/>
    </row>
    <row r="12" s="4" customFormat="1" ht="30.75" customHeight="1" spans="1:4">
      <c r="A12" s="17" t="s">
        <v>1261</v>
      </c>
      <c r="B12" s="18">
        <f>B13+B14</f>
        <v>430600</v>
      </c>
      <c r="C12" s="18">
        <f>C13+C14</f>
        <v>430600</v>
      </c>
      <c r="D12" s="19">
        <f>D13+D14</f>
        <v>0</v>
      </c>
    </row>
    <row r="13" s="4" customFormat="1" ht="30.75" customHeight="1" spans="1:4">
      <c r="A13" s="20" t="s">
        <v>1258</v>
      </c>
      <c r="B13" s="18">
        <f t="shared" ref="B13:B17" si="1">C13+D13</f>
        <v>78800</v>
      </c>
      <c r="C13" s="18">
        <v>78800</v>
      </c>
      <c r="D13" s="19"/>
    </row>
    <row r="14" s="4" customFormat="1" ht="30.75" customHeight="1" spans="1:4">
      <c r="A14" s="20" t="s">
        <v>1259</v>
      </c>
      <c r="B14" s="18">
        <f t="shared" si="1"/>
        <v>351800</v>
      </c>
      <c r="C14" s="18">
        <v>351800</v>
      </c>
      <c r="D14" s="19"/>
    </row>
    <row r="15" s="4" customFormat="1" ht="30.75" customHeight="1" spans="1:4">
      <c r="A15" s="17" t="s">
        <v>1262</v>
      </c>
      <c r="B15" s="18">
        <f>B16+B17</f>
        <v>116000</v>
      </c>
      <c r="C15" s="18">
        <f>C16+C17</f>
        <v>116000</v>
      </c>
      <c r="D15" s="19">
        <f>D16+D17</f>
        <v>0</v>
      </c>
    </row>
    <row r="16" s="4" customFormat="1" ht="30.75" customHeight="1" spans="1:4">
      <c r="A16" s="20" t="s">
        <v>1258</v>
      </c>
      <c r="B16" s="18">
        <f t="shared" si="1"/>
        <v>76300</v>
      </c>
      <c r="C16" s="18">
        <v>76300</v>
      </c>
      <c r="D16" s="19"/>
    </row>
    <row r="17" s="4" customFormat="1" ht="30.75" customHeight="1" spans="1:4">
      <c r="A17" s="20" t="s">
        <v>1259</v>
      </c>
      <c r="B17" s="18">
        <f t="shared" si="1"/>
        <v>39700</v>
      </c>
      <c r="C17" s="18">
        <v>39700</v>
      </c>
      <c r="D17" s="19"/>
    </row>
    <row r="18" s="4" customFormat="1" ht="30.75" customHeight="1" spans="1:4">
      <c r="A18" s="17" t="s">
        <v>1263</v>
      </c>
      <c r="B18" s="18">
        <f>B19+B20</f>
        <v>6391500</v>
      </c>
      <c r="C18" s="18">
        <f>C19+C20</f>
        <v>6391500</v>
      </c>
      <c r="D18" s="19">
        <f>D19+D20</f>
        <v>0</v>
      </c>
    </row>
    <row r="19" s="4" customFormat="1" ht="30.75" customHeight="1" spans="1:4">
      <c r="A19" s="20" t="s">
        <v>1258</v>
      </c>
      <c r="B19" s="18">
        <f>C19+D19</f>
        <v>1634400</v>
      </c>
      <c r="C19" s="21">
        <v>1634400</v>
      </c>
      <c r="D19" s="19"/>
    </row>
    <row r="20" s="4" customFormat="1" ht="30.75" customHeight="1" spans="1:4">
      <c r="A20" s="23" t="s">
        <v>1259</v>
      </c>
      <c r="B20" s="24">
        <f>C20+D20</f>
        <v>4757100</v>
      </c>
      <c r="C20" s="24">
        <v>4757100</v>
      </c>
      <c r="D20" s="25"/>
    </row>
    <row r="21" ht="24.6" customHeight="1"/>
    <row r="22" ht="24.6" customHeight="1"/>
    <row r="23" ht="24.6" customHeight="1"/>
    <row r="24" ht="24.6" customHeight="1"/>
    <row r="25" ht="24.6" customHeight="1"/>
    <row r="26" ht="24.6" customHeight="1"/>
    <row r="27" ht="24.6" customHeight="1"/>
    <row r="28" ht="24.6" customHeight="1"/>
    <row r="29" ht="24.6" customHeight="1"/>
  </sheetData>
  <mergeCells count="3">
    <mergeCell ref="A2:D2"/>
    <mergeCell ref="B4:D4"/>
    <mergeCell ref="A4:A5"/>
  </mergeCells>
  <printOptions horizontalCentered="1"/>
  <pageMargins left="0.590277777777778" right="0.590277777777778" top="0.786805555555556" bottom="0.786805555555556" header="0.590277777777778" footer="0.238888888888889"/>
  <pageSetup paperSize="9" scale="8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="50" zoomScaleNormal="50" topLeftCell="A3" workbookViewId="0">
      <selection activeCell="J26" sqref="J26"/>
    </sheetView>
  </sheetViews>
  <sheetFormatPr defaultColWidth="8.75" defaultRowHeight="14.25"/>
  <cols>
    <col min="1" max="5" width="9" style="85"/>
    <col min="6" max="6" width="26.375" style="85"/>
    <col min="7" max="32" width="9" style="85"/>
    <col min="33" max="256" width="8.75" style="85"/>
    <col min="257" max="16384" width="8.75" style="5"/>
  </cols>
  <sheetData>
    <row r="1" spans="10:11">
      <c r="J1" s="97"/>
      <c r="K1" s="97"/>
    </row>
    <row r="2" ht="71.25" customHeight="1" spans="1:11">
      <c r="A2" s="86"/>
      <c r="B2" s="86"/>
      <c r="C2" s="86"/>
      <c r="D2" s="87"/>
      <c r="E2" s="87"/>
      <c r="J2" s="98"/>
      <c r="K2" s="98"/>
    </row>
    <row r="3" ht="71.25" customHeight="1" spans="1:11">
      <c r="A3" s="86"/>
      <c r="B3" s="86"/>
      <c r="C3" s="86"/>
      <c r="D3" s="87"/>
      <c r="E3" s="87"/>
      <c r="J3" s="98"/>
      <c r="K3" s="98"/>
    </row>
    <row r="4" ht="157.5" customHeight="1" spans="1:1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6" customHeight="1" spans="5:7">
      <c r="E6" s="89"/>
      <c r="F6" s="89"/>
      <c r="G6" s="89"/>
    </row>
    <row r="7" customHeight="1" spans="5:7">
      <c r="E7" s="89"/>
      <c r="F7" s="89"/>
      <c r="G7" s="89"/>
    </row>
    <row r="8" customHeight="1" spans="5:7">
      <c r="E8" s="89"/>
      <c r="F8" s="89"/>
      <c r="G8" s="89"/>
    </row>
    <row r="9" ht="6" customHeight="1" spans="1:1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ht="13.5" hidden="1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ht="13.5" hidden="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ht="13.5" hidden="1" spans="1:1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ht="13.5" spans="1:1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ht="13.5" spans="1:1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ht="13.5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ht="13.5" spans="1:1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ht="13.5" spans="1:1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22" ht="101.25" customHeight="1"/>
    <row r="23" ht="11.25" customHeight="1"/>
    <row r="26" ht="27" spans="6:6">
      <c r="F26" s="91"/>
    </row>
    <row r="28" ht="47.25" customHeight="1" spans="1:1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ht="35.25" spans="1:11">
      <c r="A29" s="92"/>
      <c r="B29" s="92"/>
      <c r="C29" s="92"/>
      <c r="D29" s="92"/>
      <c r="E29" s="92"/>
      <c r="F29" s="93"/>
      <c r="G29" s="92"/>
      <c r="H29" s="92"/>
      <c r="I29" s="92"/>
      <c r="J29" s="92"/>
      <c r="K29" s="92"/>
    </row>
    <row r="30" ht="35.25" spans="1:1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ht="35.25" spans="1:1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ht="35.25" spans="1:1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ht="15.75" spans="1:1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ht="13.5" spans="1:1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ht="35.25" customHeight="1" spans="1:1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ht="3.75" customHeight="1" spans="6:11">
      <c r="F36" s="96"/>
      <c r="G36" s="96"/>
      <c r="H36" s="96"/>
      <c r="I36" s="96"/>
      <c r="J36" s="96"/>
      <c r="K36" s="96"/>
    </row>
    <row r="37" hidden="1" customHeight="1" spans="6:11">
      <c r="F37" s="96"/>
      <c r="G37" s="96"/>
      <c r="H37" s="96"/>
      <c r="I37" s="96"/>
      <c r="J37" s="96"/>
      <c r="K37" s="96"/>
    </row>
    <row r="38" hidden="1" customHeight="1" spans="6:11">
      <c r="F38" s="96"/>
      <c r="G38" s="96"/>
      <c r="H38" s="96"/>
      <c r="I38" s="96"/>
      <c r="J38" s="96"/>
      <c r="K38" s="96"/>
    </row>
    <row r="39" ht="23.25" customHeight="1" spans="6:11">
      <c r="F39" s="96"/>
      <c r="G39" s="96"/>
      <c r="H39" s="96"/>
      <c r="I39" s="96"/>
      <c r="J39" s="96"/>
      <c r="K39" s="96"/>
    </row>
  </sheetData>
  <mergeCells count="7">
    <mergeCell ref="J1:K1"/>
    <mergeCell ref="A2:C2"/>
    <mergeCell ref="J2:K2"/>
    <mergeCell ref="A4:K4"/>
    <mergeCell ref="E6:G8"/>
    <mergeCell ref="A9:K17"/>
    <mergeCell ref="A34:K35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pane xSplit="1" ySplit="4" topLeftCell="B5" activePane="bottomRight" state="frozen"/>
      <selection/>
      <selection pane="topRight"/>
      <selection pane="bottomLeft"/>
      <selection pane="bottomRight" activeCell="J11" sqref="J11"/>
    </sheetView>
  </sheetViews>
  <sheetFormatPr defaultColWidth="8.75" defaultRowHeight="13.5"/>
  <cols>
    <col min="1" max="1" width="35.25" style="335" customWidth="1"/>
    <col min="2" max="4" width="13.875" style="336" customWidth="1"/>
    <col min="5" max="6" width="12.125" style="336" customWidth="1"/>
    <col min="7" max="7" width="13.875" style="336" customWidth="1"/>
    <col min="8" max="8" width="12.375" style="337" customWidth="1"/>
    <col min="9" max="9" width="14.75" style="335" customWidth="1"/>
    <col min="10" max="28" width="9" style="335" customWidth="1"/>
    <col min="29" max="16384" width="8.75" style="335"/>
  </cols>
  <sheetData>
    <row r="1" ht="20.25" spans="1:1">
      <c r="A1" s="338" t="s">
        <v>4</v>
      </c>
    </row>
    <row r="2" s="331" customFormat="1" ht="71.25" customHeight="1" spans="1:9">
      <c r="A2" s="339" t="s">
        <v>5</v>
      </c>
      <c r="B2" s="340"/>
      <c r="C2" s="340"/>
      <c r="D2" s="340"/>
      <c r="E2" s="340"/>
      <c r="F2" s="340"/>
      <c r="G2" s="340"/>
      <c r="H2" s="340"/>
      <c r="I2" s="357"/>
    </row>
    <row r="3" ht="23.1" customHeight="1" spans="1:9">
      <c r="A3" s="341"/>
      <c r="B3" s="342"/>
      <c r="C3" s="342"/>
      <c r="D3" s="342"/>
      <c r="E3" s="342"/>
      <c r="F3" s="342"/>
      <c r="G3" s="342"/>
      <c r="H3" s="343" t="s">
        <v>6</v>
      </c>
      <c r="I3" s="358"/>
    </row>
    <row r="4" s="332" customFormat="1" ht="36" customHeight="1" spans="1:9">
      <c r="A4" s="344" t="s">
        <v>7</v>
      </c>
      <c r="B4" s="302" t="s">
        <v>8</v>
      </c>
      <c r="C4" s="302" t="s">
        <v>9</v>
      </c>
      <c r="D4" s="302" t="s">
        <v>10</v>
      </c>
      <c r="E4" s="302" t="s">
        <v>11</v>
      </c>
      <c r="F4" s="303" t="s">
        <v>12</v>
      </c>
      <c r="G4" s="302" t="s">
        <v>13</v>
      </c>
      <c r="H4" s="327" t="s">
        <v>14</v>
      </c>
      <c r="I4" s="359"/>
    </row>
    <row r="5" ht="24.75" customHeight="1" spans="1:9">
      <c r="A5" s="345" t="s">
        <v>15</v>
      </c>
      <c r="B5" s="346">
        <f>B6+B21</f>
        <v>585664</v>
      </c>
      <c r="C5" s="346">
        <f>C6+C21</f>
        <v>620000</v>
      </c>
      <c r="D5" s="346">
        <f>D6+D21</f>
        <v>503360</v>
      </c>
      <c r="E5" s="347">
        <f>D5/C5</f>
        <v>0.811870967741935</v>
      </c>
      <c r="F5" s="347">
        <f>(D5-B5)/B5</f>
        <v>-0.140531089498415</v>
      </c>
      <c r="G5" s="346">
        <f>G6+G21</f>
        <v>565060</v>
      </c>
      <c r="H5" s="348">
        <f>(G5-D5)/D5</f>
        <v>0.122576287349015</v>
      </c>
      <c r="I5" s="360"/>
    </row>
    <row r="6" s="333" customFormat="1" ht="24.75" customHeight="1" spans="1:9">
      <c r="A6" s="349" t="s">
        <v>16</v>
      </c>
      <c r="B6" s="346">
        <f>SUM(B7:B20)</f>
        <v>417964</v>
      </c>
      <c r="C6" s="346">
        <f>SUM(C7:C20)</f>
        <v>448000</v>
      </c>
      <c r="D6" s="346">
        <f>SUM(D7:D20)</f>
        <v>354900</v>
      </c>
      <c r="E6" s="347">
        <f t="shared" ref="E6:E19" si="0">D6/C6</f>
        <v>0.7921875</v>
      </c>
      <c r="F6" s="347">
        <f t="shared" ref="F6:F26" si="1">(D6-B6)/B6</f>
        <v>-0.150883808174867</v>
      </c>
      <c r="G6" s="346">
        <f>SUM(G7:G20)</f>
        <v>447900</v>
      </c>
      <c r="H6" s="348">
        <f t="shared" ref="H6:H26" si="2">(G6-D6)/D6</f>
        <v>0.262045646661031</v>
      </c>
      <c r="I6" s="361"/>
    </row>
    <row r="7" ht="24.75" customHeight="1" spans="1:9">
      <c r="A7" s="350" t="s">
        <v>17</v>
      </c>
      <c r="B7" s="351">
        <v>125160</v>
      </c>
      <c r="C7" s="351">
        <v>128000</v>
      </c>
      <c r="D7" s="351">
        <v>80000</v>
      </c>
      <c r="E7" s="347">
        <f t="shared" si="0"/>
        <v>0.625</v>
      </c>
      <c r="F7" s="347">
        <f t="shared" si="1"/>
        <v>-0.360818152764461</v>
      </c>
      <c r="G7" s="351">
        <v>135200</v>
      </c>
      <c r="H7" s="348">
        <f t="shared" si="2"/>
        <v>0.69</v>
      </c>
      <c r="I7" s="336"/>
    </row>
    <row r="8" ht="24.75" customHeight="1" spans="1:9">
      <c r="A8" s="352" t="s">
        <v>18</v>
      </c>
      <c r="B8" s="351">
        <v>58534</v>
      </c>
      <c r="C8" s="351">
        <v>61000</v>
      </c>
      <c r="D8" s="351">
        <v>43800</v>
      </c>
      <c r="E8" s="347">
        <f t="shared" si="0"/>
        <v>0.718032786885246</v>
      </c>
      <c r="F8" s="347">
        <f t="shared" si="1"/>
        <v>-0.251716950831995</v>
      </c>
      <c r="G8" s="351">
        <v>62520</v>
      </c>
      <c r="H8" s="348">
        <f t="shared" si="2"/>
        <v>0.427397260273973</v>
      </c>
      <c r="I8" s="336"/>
    </row>
    <row r="9" ht="24.75" customHeight="1" spans="1:9">
      <c r="A9" s="352" t="s">
        <v>19</v>
      </c>
      <c r="B9" s="351">
        <v>13263</v>
      </c>
      <c r="C9" s="351">
        <v>15000</v>
      </c>
      <c r="D9" s="351">
        <v>11000</v>
      </c>
      <c r="E9" s="347">
        <f t="shared" si="0"/>
        <v>0.733333333333333</v>
      </c>
      <c r="F9" s="347">
        <f t="shared" si="1"/>
        <v>-0.170625047123577</v>
      </c>
      <c r="G9" s="351">
        <v>15000</v>
      </c>
      <c r="H9" s="348">
        <f t="shared" si="2"/>
        <v>0.363636363636364</v>
      </c>
      <c r="I9" s="336"/>
    </row>
    <row r="10" ht="24.75" customHeight="1" spans="1:9">
      <c r="A10" s="350" t="s">
        <v>20</v>
      </c>
      <c r="B10" s="351">
        <v>280</v>
      </c>
      <c r="C10" s="351">
        <v>300</v>
      </c>
      <c r="D10" s="351">
        <v>300</v>
      </c>
      <c r="E10" s="347">
        <f t="shared" si="0"/>
        <v>1</v>
      </c>
      <c r="F10" s="347">
        <f t="shared" si="1"/>
        <v>0.0714285714285714</v>
      </c>
      <c r="G10" s="351">
        <v>280</v>
      </c>
      <c r="H10" s="348">
        <f t="shared" si="2"/>
        <v>-0.0666666666666667</v>
      </c>
      <c r="I10" s="336"/>
    </row>
    <row r="11" ht="24.75" customHeight="1" spans="1:9">
      <c r="A11" s="350" t="s">
        <v>21</v>
      </c>
      <c r="B11" s="351">
        <v>57885</v>
      </c>
      <c r="C11" s="351">
        <v>58000</v>
      </c>
      <c r="D11" s="351">
        <v>55500</v>
      </c>
      <c r="E11" s="347">
        <f t="shared" si="0"/>
        <v>0.956896551724138</v>
      </c>
      <c r="F11" s="347">
        <f t="shared" si="1"/>
        <v>-0.0412023840373154</v>
      </c>
      <c r="G11" s="351">
        <v>61000</v>
      </c>
      <c r="H11" s="348">
        <f t="shared" si="2"/>
        <v>0.0990990990990991</v>
      </c>
      <c r="I11" s="336"/>
    </row>
    <row r="12" ht="24.75" customHeight="1" spans="1:9">
      <c r="A12" s="350" t="s">
        <v>22</v>
      </c>
      <c r="B12" s="351">
        <v>46691</v>
      </c>
      <c r="C12" s="351">
        <v>47000</v>
      </c>
      <c r="D12" s="351">
        <v>42000</v>
      </c>
      <c r="E12" s="347">
        <f t="shared" si="0"/>
        <v>0.893617021276596</v>
      </c>
      <c r="F12" s="347">
        <f t="shared" si="1"/>
        <v>-0.100469041142833</v>
      </c>
      <c r="G12" s="351">
        <v>48000</v>
      </c>
      <c r="H12" s="348">
        <f t="shared" si="2"/>
        <v>0.142857142857143</v>
      </c>
      <c r="I12" s="336"/>
    </row>
    <row r="13" ht="24.75" customHeight="1" spans="1:9">
      <c r="A13" s="350" t="s">
        <v>23</v>
      </c>
      <c r="B13" s="351">
        <v>16481</v>
      </c>
      <c r="C13" s="351">
        <v>16500</v>
      </c>
      <c r="D13" s="351">
        <v>16500</v>
      </c>
      <c r="E13" s="347">
        <f t="shared" si="0"/>
        <v>1</v>
      </c>
      <c r="F13" s="347">
        <f t="shared" si="1"/>
        <v>0.00115284266731388</v>
      </c>
      <c r="G13" s="351">
        <v>18000</v>
      </c>
      <c r="H13" s="348">
        <f t="shared" si="2"/>
        <v>0.0909090909090909</v>
      </c>
      <c r="I13" s="336"/>
    </row>
    <row r="14" ht="24.75" customHeight="1" spans="1:9">
      <c r="A14" s="350" t="s">
        <v>24</v>
      </c>
      <c r="B14" s="351">
        <v>7638</v>
      </c>
      <c r="C14" s="351">
        <v>8000</v>
      </c>
      <c r="D14" s="351">
        <v>7100</v>
      </c>
      <c r="E14" s="347">
        <f t="shared" si="0"/>
        <v>0.8875</v>
      </c>
      <c r="F14" s="347">
        <f t="shared" si="1"/>
        <v>-0.0704372872479707</v>
      </c>
      <c r="G14" s="351">
        <v>8000</v>
      </c>
      <c r="H14" s="348">
        <f t="shared" si="2"/>
        <v>0.126760563380282</v>
      </c>
      <c r="I14" s="336"/>
    </row>
    <row r="15" ht="24.75" customHeight="1" spans="1:9">
      <c r="A15" s="350" t="s">
        <v>25</v>
      </c>
      <c r="B15" s="351">
        <v>23784</v>
      </c>
      <c r="C15" s="351">
        <v>30000</v>
      </c>
      <c r="D15" s="351">
        <v>45500</v>
      </c>
      <c r="E15" s="347">
        <f t="shared" si="0"/>
        <v>1.51666666666667</v>
      </c>
      <c r="F15" s="347">
        <f t="shared" si="1"/>
        <v>0.91305079044736</v>
      </c>
      <c r="G15" s="351">
        <v>28000</v>
      </c>
      <c r="H15" s="348">
        <f t="shared" si="2"/>
        <v>-0.384615384615385</v>
      </c>
      <c r="I15" s="336"/>
    </row>
    <row r="16" ht="24.75" customHeight="1" spans="1:9">
      <c r="A16" s="350" t="s">
        <v>26</v>
      </c>
      <c r="B16" s="351">
        <v>8830</v>
      </c>
      <c r="C16" s="351">
        <v>8100</v>
      </c>
      <c r="D16" s="351">
        <v>8500</v>
      </c>
      <c r="E16" s="347">
        <f t="shared" si="0"/>
        <v>1.04938271604938</v>
      </c>
      <c r="F16" s="347">
        <f t="shared" si="1"/>
        <v>-0.0373725934314836</v>
      </c>
      <c r="G16" s="351">
        <v>9000</v>
      </c>
      <c r="H16" s="348">
        <f t="shared" si="2"/>
        <v>0.0588235294117647</v>
      </c>
      <c r="I16" s="336"/>
    </row>
    <row r="17" ht="24.75" customHeight="1" spans="1:9">
      <c r="A17" s="352" t="s">
        <v>27</v>
      </c>
      <c r="B17" s="351">
        <v>3771</v>
      </c>
      <c r="C17" s="351">
        <v>3000</v>
      </c>
      <c r="D17" s="351">
        <v>4000</v>
      </c>
      <c r="E17" s="347">
        <f t="shared" si="0"/>
        <v>1.33333333333333</v>
      </c>
      <c r="F17" s="347">
        <f t="shared" si="1"/>
        <v>0.0607265977194378</v>
      </c>
      <c r="G17" s="351">
        <v>4000</v>
      </c>
      <c r="H17" s="348">
        <f t="shared" si="2"/>
        <v>0</v>
      </c>
      <c r="I17" s="336"/>
    </row>
    <row r="18" ht="24.75" customHeight="1" spans="1:9">
      <c r="A18" s="350" t="s">
        <v>28</v>
      </c>
      <c r="B18" s="351">
        <v>54219</v>
      </c>
      <c r="C18" s="351">
        <v>71650</v>
      </c>
      <c r="D18" s="351">
        <v>39000</v>
      </c>
      <c r="E18" s="347">
        <f t="shared" si="0"/>
        <v>0.544312630844382</v>
      </c>
      <c r="F18" s="347">
        <f t="shared" si="1"/>
        <v>-0.2806949593316</v>
      </c>
      <c r="G18" s="351">
        <v>56900</v>
      </c>
      <c r="H18" s="348">
        <f t="shared" si="2"/>
        <v>0.458974358974359</v>
      </c>
      <c r="I18" s="336"/>
    </row>
    <row r="19" customFormat="1" ht="24.75" customHeight="1" spans="1:9">
      <c r="A19" s="350" t="s">
        <v>29</v>
      </c>
      <c r="B19" s="351">
        <v>1430</v>
      </c>
      <c r="C19" s="351">
        <v>1450</v>
      </c>
      <c r="D19" s="351">
        <v>1700</v>
      </c>
      <c r="E19" s="347">
        <f t="shared" si="0"/>
        <v>1.17241379310345</v>
      </c>
      <c r="F19" s="347">
        <f t="shared" si="1"/>
        <v>0.188811188811189</v>
      </c>
      <c r="G19" s="351">
        <v>2000</v>
      </c>
      <c r="H19" s="348">
        <f t="shared" si="2"/>
        <v>0.176470588235294</v>
      </c>
      <c r="I19" s="336"/>
    </row>
    <row r="20" customFormat="1" ht="24.75" customHeight="1" spans="1:9">
      <c r="A20" s="350" t="s">
        <v>30</v>
      </c>
      <c r="B20" s="351">
        <v>-2</v>
      </c>
      <c r="C20" s="351"/>
      <c r="D20" s="351"/>
      <c r="E20" s="347" t="s">
        <v>1</v>
      </c>
      <c r="F20" s="347" t="s">
        <v>1</v>
      </c>
      <c r="G20" s="351"/>
      <c r="H20" s="348"/>
      <c r="I20" s="336"/>
    </row>
    <row r="21" s="334" customFormat="1" ht="24.75" customHeight="1" spans="1:9">
      <c r="A21" s="349" t="s">
        <v>31</v>
      </c>
      <c r="B21" s="346">
        <f>SUM(B22:B26)</f>
        <v>167700</v>
      </c>
      <c r="C21" s="346">
        <f>SUM(C22:C26)</f>
        <v>172000</v>
      </c>
      <c r="D21" s="346">
        <f>SUM(D22:D26)</f>
        <v>148460</v>
      </c>
      <c r="E21" s="347">
        <f t="shared" ref="E20:E25" si="3">D21/C21</f>
        <v>0.863139534883721</v>
      </c>
      <c r="F21" s="347">
        <f t="shared" si="1"/>
        <v>-0.114728682170543</v>
      </c>
      <c r="G21" s="346">
        <f>SUM(G22:G26)</f>
        <v>117160</v>
      </c>
      <c r="H21" s="348">
        <f t="shared" si="2"/>
        <v>-0.210831200323319</v>
      </c>
      <c r="I21" s="362"/>
    </row>
    <row r="22" ht="24.75" customHeight="1" spans="1:9">
      <c r="A22" s="350" t="s">
        <v>32</v>
      </c>
      <c r="B22" s="351">
        <v>78686</v>
      </c>
      <c r="C22" s="351">
        <v>91850</v>
      </c>
      <c r="D22" s="351">
        <v>55400</v>
      </c>
      <c r="E22" s="347">
        <f t="shared" si="3"/>
        <v>0.603157321720196</v>
      </c>
      <c r="F22" s="347">
        <f t="shared" si="1"/>
        <v>-0.295935744605139</v>
      </c>
      <c r="G22" s="351">
        <v>66000</v>
      </c>
      <c r="H22" s="348">
        <f t="shared" si="2"/>
        <v>0.191335740072202</v>
      </c>
      <c r="I22" s="336"/>
    </row>
    <row r="23" ht="24.75" customHeight="1" spans="1:9">
      <c r="A23" s="350" t="s">
        <v>33</v>
      </c>
      <c r="B23" s="351">
        <v>5119</v>
      </c>
      <c r="C23" s="351">
        <v>5000</v>
      </c>
      <c r="D23" s="351">
        <v>3000</v>
      </c>
      <c r="E23" s="347">
        <f t="shared" si="3"/>
        <v>0.6</v>
      </c>
      <c r="F23" s="347">
        <f t="shared" si="1"/>
        <v>-0.413948036725923</v>
      </c>
      <c r="G23" s="351">
        <v>3500</v>
      </c>
      <c r="H23" s="348">
        <f t="shared" si="2"/>
        <v>0.166666666666667</v>
      </c>
      <c r="I23" s="336"/>
    </row>
    <row r="24" ht="24.75" customHeight="1" spans="1:9">
      <c r="A24" s="350" t="s">
        <v>34</v>
      </c>
      <c r="B24" s="351">
        <v>9550</v>
      </c>
      <c r="C24" s="351">
        <v>10150</v>
      </c>
      <c r="D24" s="351">
        <v>6200</v>
      </c>
      <c r="E24" s="347">
        <f t="shared" si="3"/>
        <v>0.610837438423645</v>
      </c>
      <c r="F24" s="347">
        <f t="shared" si="1"/>
        <v>-0.350785340314136</v>
      </c>
      <c r="G24" s="351">
        <v>7500</v>
      </c>
      <c r="H24" s="348">
        <f t="shared" si="2"/>
        <v>0.209677419354839</v>
      </c>
      <c r="I24" s="336"/>
    </row>
    <row r="25" ht="24.75" customHeight="1" spans="1:9">
      <c r="A25" s="350" t="s">
        <v>35</v>
      </c>
      <c r="B25" s="351">
        <v>74276</v>
      </c>
      <c r="C25" s="351">
        <v>65000</v>
      </c>
      <c r="D25" s="351">
        <v>83700</v>
      </c>
      <c r="E25" s="347">
        <f t="shared" si="3"/>
        <v>1.28769230769231</v>
      </c>
      <c r="F25" s="347">
        <f t="shared" si="1"/>
        <v>0.126878130217028</v>
      </c>
      <c r="G25" s="351">
        <v>40000</v>
      </c>
      <c r="H25" s="348">
        <f t="shared" si="2"/>
        <v>-0.5221027479092</v>
      </c>
      <c r="I25" s="336"/>
    </row>
    <row r="26" ht="24.75" customHeight="1" spans="1:9">
      <c r="A26" s="353" t="s">
        <v>36</v>
      </c>
      <c r="B26" s="354">
        <v>69</v>
      </c>
      <c r="C26" s="354"/>
      <c r="D26" s="354">
        <v>160</v>
      </c>
      <c r="E26" s="355"/>
      <c r="F26" s="355">
        <f t="shared" si="1"/>
        <v>1.31884057971015</v>
      </c>
      <c r="G26" s="354">
        <v>160</v>
      </c>
      <c r="H26" s="356">
        <f t="shared" si="2"/>
        <v>0</v>
      </c>
      <c r="I26" s="336"/>
    </row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1">
    <mergeCell ref="A2:H2"/>
  </mergeCells>
  <printOptions horizontalCentered="1"/>
  <pageMargins left="0.393055555555556" right="0.393055555555556" top="0.393055555555556" bottom="0.393055555555556" header="0.590277777777778" footer="0.239583333333333"/>
  <pageSetup paperSize="9" scale="77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workbookViewId="0">
      <selection activeCell="M12" sqref="M12"/>
    </sheetView>
  </sheetViews>
  <sheetFormatPr defaultColWidth="9" defaultRowHeight="14.25"/>
  <cols>
    <col min="1" max="1" width="32.875" style="286" customWidth="1"/>
    <col min="2" max="3" width="14.875" style="286" customWidth="1"/>
    <col min="4" max="4" width="16" style="286" customWidth="1"/>
    <col min="5" max="5" width="14.875" style="287" customWidth="1"/>
    <col min="6" max="7" width="12.375" style="286" customWidth="1"/>
    <col min="8" max="8" width="14.875" style="286" customWidth="1"/>
    <col min="9" max="9" width="12.25" style="288" customWidth="1"/>
    <col min="10" max="16376" width="9" style="286"/>
  </cols>
  <sheetData>
    <row r="1" ht="20.25" spans="1:1">
      <c r="A1" s="289" t="s">
        <v>37</v>
      </c>
    </row>
    <row r="2" ht="36.75" customHeight="1" spans="1:9">
      <c r="A2" s="290" t="s">
        <v>38</v>
      </c>
      <c r="B2" s="290"/>
      <c r="C2" s="290"/>
      <c r="D2" s="290"/>
      <c r="E2" s="291"/>
      <c r="F2" s="290"/>
      <c r="G2" s="290"/>
      <c r="H2" s="290"/>
      <c r="I2" s="325"/>
    </row>
    <row r="3" ht="24" customHeight="1" spans="1:9">
      <c r="A3" s="292"/>
      <c r="B3" s="293"/>
      <c r="C3" s="293"/>
      <c r="D3" s="293"/>
      <c r="E3" s="294"/>
      <c r="F3" s="294"/>
      <c r="G3" s="295"/>
      <c r="H3" s="296" t="s">
        <v>6</v>
      </c>
      <c r="I3" s="326"/>
    </row>
    <row r="4" ht="36" customHeight="1" spans="1:9">
      <c r="A4" s="297" t="s">
        <v>39</v>
      </c>
      <c r="B4" s="298" t="s">
        <v>8</v>
      </c>
      <c r="C4" s="299" t="s">
        <v>9</v>
      </c>
      <c r="D4" s="300" t="s">
        <v>40</v>
      </c>
      <c r="E4" s="301" t="s">
        <v>10</v>
      </c>
      <c r="F4" s="302" t="s">
        <v>41</v>
      </c>
      <c r="G4" s="303" t="s">
        <v>12</v>
      </c>
      <c r="H4" s="299" t="s">
        <v>13</v>
      </c>
      <c r="I4" s="327" t="s">
        <v>14</v>
      </c>
    </row>
    <row r="5" ht="24.95" customHeight="1" spans="1:9">
      <c r="A5" s="304" t="s">
        <v>42</v>
      </c>
      <c r="B5" s="305">
        <f>SUM(B6:B28)</f>
        <v>790400</v>
      </c>
      <c r="C5" s="306">
        <f>SUM(C6:C28)</f>
        <v>862000</v>
      </c>
      <c r="D5" s="306">
        <f>SUM(D6:D28)</f>
        <v>646000.04</v>
      </c>
      <c r="E5" s="307">
        <f>SUM(E6:E28)</f>
        <v>645999.58</v>
      </c>
      <c r="F5" s="163">
        <f>E5/D5</f>
        <v>0.999999287925741</v>
      </c>
      <c r="G5" s="163">
        <f>(E5-B5)/B5</f>
        <v>-0.182692839068826</v>
      </c>
      <c r="H5" s="306">
        <f>SUM(H6:H28)</f>
        <v>850000</v>
      </c>
      <c r="I5" s="328">
        <f t="shared" ref="I5:I27" si="0">(H5-E5)/E5</f>
        <v>0.315790329151607</v>
      </c>
    </row>
    <row r="6" ht="24.95" customHeight="1" spans="1:9">
      <c r="A6" s="308" t="s">
        <v>43</v>
      </c>
      <c r="B6" s="309">
        <v>80921</v>
      </c>
      <c r="C6" s="310">
        <v>97000</v>
      </c>
      <c r="D6" s="310">
        <v>71900</v>
      </c>
      <c r="E6" s="311">
        <v>71900</v>
      </c>
      <c r="F6" s="312">
        <f>E6/D6</f>
        <v>1</v>
      </c>
      <c r="G6" s="169">
        <f>(E6-B6)/B6</f>
        <v>-0.111479096896974</v>
      </c>
      <c r="H6" s="310">
        <v>97000</v>
      </c>
      <c r="I6" s="329">
        <f t="shared" si="0"/>
        <v>0.349095966620306</v>
      </c>
    </row>
    <row r="7" ht="24.95" customHeight="1" spans="1:9">
      <c r="A7" s="308" t="s">
        <v>44</v>
      </c>
      <c r="B7" s="309">
        <v>438</v>
      </c>
      <c r="C7" s="310">
        <v>500</v>
      </c>
      <c r="D7" s="310">
        <v>500</v>
      </c>
      <c r="E7" s="311">
        <v>1057</v>
      </c>
      <c r="F7" s="312">
        <f t="shared" ref="F7:F27" si="1">E7/D7</f>
        <v>2.114</v>
      </c>
      <c r="G7" s="169">
        <f t="shared" ref="G7:G27" si="2">(E7-B7)/B7</f>
        <v>1.41324200913242</v>
      </c>
      <c r="H7" s="310">
        <v>1100</v>
      </c>
      <c r="I7" s="329">
        <f t="shared" si="0"/>
        <v>0.0406811731315043</v>
      </c>
    </row>
    <row r="8" ht="24.95" customHeight="1" spans="1:9">
      <c r="A8" s="308" t="s">
        <v>45</v>
      </c>
      <c r="B8" s="309">
        <v>60271</v>
      </c>
      <c r="C8" s="310">
        <v>54800</v>
      </c>
      <c r="D8" s="310">
        <v>54800</v>
      </c>
      <c r="E8" s="311">
        <v>58314</v>
      </c>
      <c r="F8" s="312">
        <f t="shared" si="1"/>
        <v>1.06412408759124</v>
      </c>
      <c r="G8" s="169">
        <f t="shared" si="2"/>
        <v>-0.0324700104527882</v>
      </c>
      <c r="H8" s="310">
        <v>70000</v>
      </c>
      <c r="I8" s="329">
        <f t="shared" si="0"/>
        <v>0.200397846143293</v>
      </c>
    </row>
    <row r="9" ht="24.95" customHeight="1" spans="1:9">
      <c r="A9" s="308" t="s">
        <v>46</v>
      </c>
      <c r="B9" s="309">
        <v>136941</v>
      </c>
      <c r="C9" s="310">
        <v>138000</v>
      </c>
      <c r="D9" s="310">
        <v>138000</v>
      </c>
      <c r="E9" s="311">
        <v>138011</v>
      </c>
      <c r="F9" s="312">
        <f t="shared" si="1"/>
        <v>1.00007971014493</v>
      </c>
      <c r="G9" s="169">
        <f t="shared" si="2"/>
        <v>0.007813583952213</v>
      </c>
      <c r="H9" s="310">
        <v>138020</v>
      </c>
      <c r="I9" s="329">
        <f t="shared" si="0"/>
        <v>6.52121932309743e-5</v>
      </c>
    </row>
    <row r="10" ht="24.95" customHeight="1" spans="1:9">
      <c r="A10" s="308" t="s">
        <v>47</v>
      </c>
      <c r="B10" s="309">
        <v>18343</v>
      </c>
      <c r="C10" s="310">
        <v>22200</v>
      </c>
      <c r="D10" s="310">
        <v>1776</v>
      </c>
      <c r="E10" s="311">
        <v>1776</v>
      </c>
      <c r="F10" s="312">
        <f t="shared" si="1"/>
        <v>1</v>
      </c>
      <c r="G10" s="169">
        <f t="shared" si="2"/>
        <v>-0.903178324156354</v>
      </c>
      <c r="H10" s="310">
        <v>6000</v>
      </c>
      <c r="I10" s="329">
        <f t="shared" si="0"/>
        <v>2.37837837837838</v>
      </c>
    </row>
    <row r="11" ht="24.95" customHeight="1" spans="1:9">
      <c r="A11" s="308" t="s">
        <v>48</v>
      </c>
      <c r="B11" s="309">
        <v>10177</v>
      </c>
      <c r="C11" s="310">
        <v>14000</v>
      </c>
      <c r="D11" s="310">
        <v>14000</v>
      </c>
      <c r="E11" s="311">
        <v>9670</v>
      </c>
      <c r="F11" s="312">
        <f t="shared" si="1"/>
        <v>0.690714285714286</v>
      </c>
      <c r="G11" s="169">
        <f t="shared" si="2"/>
        <v>-0.049818217549376</v>
      </c>
      <c r="H11" s="310">
        <v>14000</v>
      </c>
      <c r="I11" s="329">
        <f t="shared" si="0"/>
        <v>0.447776628748707</v>
      </c>
    </row>
    <row r="12" ht="24.95" customHeight="1" spans="1:9">
      <c r="A12" s="308" t="s">
        <v>49</v>
      </c>
      <c r="B12" s="309">
        <v>131117</v>
      </c>
      <c r="C12" s="310">
        <v>133000</v>
      </c>
      <c r="D12" s="310">
        <v>117231</v>
      </c>
      <c r="E12" s="311">
        <v>123858</v>
      </c>
      <c r="F12" s="312">
        <f t="shared" si="1"/>
        <v>1.05652941628068</v>
      </c>
      <c r="G12" s="169">
        <f t="shared" si="2"/>
        <v>-0.0553627676045059</v>
      </c>
      <c r="H12" s="310">
        <v>135000</v>
      </c>
      <c r="I12" s="329">
        <f t="shared" si="0"/>
        <v>0.0899578549629414</v>
      </c>
    </row>
    <row r="13" ht="24.95" customHeight="1" spans="1:9">
      <c r="A13" s="308" t="s">
        <v>50</v>
      </c>
      <c r="B13" s="309">
        <v>61567</v>
      </c>
      <c r="C13" s="310">
        <v>67200</v>
      </c>
      <c r="D13" s="310">
        <v>47658</v>
      </c>
      <c r="E13" s="311">
        <v>47658</v>
      </c>
      <c r="F13" s="312">
        <f t="shared" si="1"/>
        <v>1</v>
      </c>
      <c r="G13" s="169">
        <f t="shared" si="2"/>
        <v>-0.225916481231829</v>
      </c>
      <c r="H13" s="310">
        <v>48166</v>
      </c>
      <c r="I13" s="329">
        <f t="shared" si="0"/>
        <v>0.0106592807083805</v>
      </c>
    </row>
    <row r="14" ht="24.95" customHeight="1" spans="1:9">
      <c r="A14" s="313" t="s">
        <v>51</v>
      </c>
      <c r="B14" s="309">
        <v>7227</v>
      </c>
      <c r="C14" s="314">
        <v>3500</v>
      </c>
      <c r="D14" s="314">
        <v>12190</v>
      </c>
      <c r="E14" s="311">
        <v>12190</v>
      </c>
      <c r="F14" s="312">
        <f t="shared" si="1"/>
        <v>1</v>
      </c>
      <c r="G14" s="169">
        <f t="shared" si="2"/>
        <v>0.686730316867303</v>
      </c>
      <c r="H14" s="314">
        <v>12190</v>
      </c>
      <c r="I14" s="329">
        <f t="shared" si="0"/>
        <v>0</v>
      </c>
    </row>
    <row r="15" ht="24.95" customHeight="1" spans="1:9">
      <c r="A15" s="313" t="s">
        <v>52</v>
      </c>
      <c r="B15" s="309">
        <v>157223</v>
      </c>
      <c r="C15" s="314">
        <v>180000</v>
      </c>
      <c r="D15" s="314">
        <v>50712</v>
      </c>
      <c r="E15" s="311">
        <v>50712</v>
      </c>
      <c r="F15" s="312">
        <f t="shared" si="1"/>
        <v>1</v>
      </c>
      <c r="G15" s="169">
        <f t="shared" si="2"/>
        <v>-0.677451772323388</v>
      </c>
      <c r="H15" s="314">
        <v>154500</v>
      </c>
      <c r="I15" s="329">
        <f t="shared" si="0"/>
        <v>2.04661618551822</v>
      </c>
    </row>
    <row r="16" ht="24.95" customHeight="1" spans="1:9">
      <c r="A16" s="308" t="s">
        <v>53</v>
      </c>
      <c r="B16" s="309">
        <v>29109</v>
      </c>
      <c r="C16" s="315">
        <v>41870</v>
      </c>
      <c r="D16" s="315">
        <v>33556</v>
      </c>
      <c r="E16" s="311">
        <v>33556</v>
      </c>
      <c r="F16" s="312">
        <f t="shared" si="1"/>
        <v>1</v>
      </c>
      <c r="G16" s="169">
        <f t="shared" si="2"/>
        <v>0.152770620770209</v>
      </c>
      <c r="H16" s="315">
        <v>34000</v>
      </c>
      <c r="I16" s="329">
        <f t="shared" si="0"/>
        <v>0.0132316128263202</v>
      </c>
    </row>
    <row r="17" ht="24.95" customHeight="1" spans="1:9">
      <c r="A17" s="308" t="s">
        <v>54</v>
      </c>
      <c r="B17" s="309">
        <v>12316</v>
      </c>
      <c r="C17" s="315">
        <v>15100</v>
      </c>
      <c r="D17" s="315">
        <v>15100</v>
      </c>
      <c r="E17" s="311">
        <v>13344</v>
      </c>
      <c r="F17" s="312">
        <f t="shared" si="1"/>
        <v>0.883708609271523</v>
      </c>
      <c r="G17" s="169">
        <f t="shared" si="2"/>
        <v>0.0834686586554076</v>
      </c>
      <c r="H17" s="315">
        <v>13344</v>
      </c>
      <c r="I17" s="329">
        <f t="shared" si="0"/>
        <v>0</v>
      </c>
    </row>
    <row r="18" ht="24.95" customHeight="1" spans="1:9">
      <c r="A18" s="308" t="s">
        <v>55</v>
      </c>
      <c r="B18" s="309">
        <v>22569</v>
      </c>
      <c r="C18" s="315">
        <v>15000</v>
      </c>
      <c r="D18" s="315">
        <v>8253</v>
      </c>
      <c r="E18" s="311">
        <v>8253</v>
      </c>
      <c r="F18" s="312">
        <f t="shared" si="1"/>
        <v>1</v>
      </c>
      <c r="G18" s="169">
        <f t="shared" si="2"/>
        <v>-0.63432141432939</v>
      </c>
      <c r="H18" s="315">
        <v>20000</v>
      </c>
      <c r="I18" s="329">
        <f t="shared" si="0"/>
        <v>1.42336120198716</v>
      </c>
    </row>
    <row r="19" ht="24.95" customHeight="1" spans="1:9">
      <c r="A19" s="308" t="s">
        <v>56</v>
      </c>
      <c r="B19" s="309">
        <v>2445</v>
      </c>
      <c r="C19" s="315">
        <v>320</v>
      </c>
      <c r="D19" s="315">
        <v>320</v>
      </c>
      <c r="E19" s="311">
        <v>2559</v>
      </c>
      <c r="F19" s="312">
        <f t="shared" si="1"/>
        <v>7.996875</v>
      </c>
      <c r="G19" s="169">
        <f t="shared" si="2"/>
        <v>0.0466257668711656</v>
      </c>
      <c r="H19" s="315">
        <v>2600</v>
      </c>
      <c r="I19" s="329">
        <f t="shared" si="0"/>
        <v>0.016021883548261</v>
      </c>
    </row>
    <row r="20" ht="24.95" customHeight="1" spans="1:9">
      <c r="A20" s="316" t="s">
        <v>57</v>
      </c>
      <c r="B20" s="317"/>
      <c r="C20" s="315">
        <v>4000</v>
      </c>
      <c r="D20" s="315">
        <v>4000</v>
      </c>
      <c r="E20" s="311">
        <v>3079</v>
      </c>
      <c r="F20" s="312">
        <f t="shared" si="1"/>
        <v>0.76975</v>
      </c>
      <c r="G20" s="169">
        <v>0</v>
      </c>
      <c r="H20" s="315">
        <v>4000</v>
      </c>
      <c r="I20" s="329">
        <f t="shared" si="0"/>
        <v>0.299123091912959</v>
      </c>
    </row>
    <row r="21" ht="24.95" customHeight="1" spans="1:9">
      <c r="A21" s="308" t="s">
        <v>58</v>
      </c>
      <c r="B21" s="317">
        <v>3981</v>
      </c>
      <c r="C21" s="315">
        <v>6300</v>
      </c>
      <c r="D21" s="315">
        <v>6300</v>
      </c>
      <c r="E21" s="311">
        <v>3181</v>
      </c>
      <c r="F21" s="312">
        <f t="shared" si="1"/>
        <v>0.504920634920635</v>
      </c>
      <c r="G21" s="169">
        <f t="shared" si="2"/>
        <v>-0.200954534036674</v>
      </c>
      <c r="H21" s="315">
        <v>6000</v>
      </c>
      <c r="I21" s="329">
        <f t="shared" si="0"/>
        <v>0.886199308393587</v>
      </c>
    </row>
    <row r="22" ht="24.95" customHeight="1" spans="1:9">
      <c r="A22" s="316" t="s">
        <v>59</v>
      </c>
      <c r="B22" s="309">
        <v>1755</v>
      </c>
      <c r="C22" s="315">
        <v>1760</v>
      </c>
      <c r="D22" s="315">
        <v>1760</v>
      </c>
      <c r="E22" s="311">
        <v>4463</v>
      </c>
      <c r="F22" s="312">
        <f t="shared" si="1"/>
        <v>2.53579545454545</v>
      </c>
      <c r="G22" s="169">
        <f t="shared" si="2"/>
        <v>1.54301994301994</v>
      </c>
      <c r="H22" s="315">
        <v>4465</v>
      </c>
      <c r="I22" s="329">
        <f t="shared" si="0"/>
        <v>0.000448129061169617</v>
      </c>
    </row>
    <row r="23" ht="24.95" customHeight="1" spans="1:9">
      <c r="A23" s="308" t="s">
        <v>60</v>
      </c>
      <c r="B23" s="317">
        <v>1234</v>
      </c>
      <c r="C23" s="315">
        <v>1290</v>
      </c>
      <c r="D23" s="315">
        <v>1290</v>
      </c>
      <c r="E23" s="311">
        <v>1488</v>
      </c>
      <c r="F23" s="312">
        <f t="shared" si="1"/>
        <v>1.15348837209302</v>
      </c>
      <c r="G23" s="169">
        <f t="shared" si="2"/>
        <v>0.205834683954619</v>
      </c>
      <c r="H23" s="315">
        <v>1500</v>
      </c>
      <c r="I23" s="329">
        <f t="shared" si="0"/>
        <v>0.00806451612903226</v>
      </c>
    </row>
    <row r="24" ht="24.95" customHeight="1" spans="1:9">
      <c r="A24" s="308" t="s">
        <v>61</v>
      </c>
      <c r="B24" s="317">
        <v>8245</v>
      </c>
      <c r="C24" s="315">
        <v>7160</v>
      </c>
      <c r="D24" s="315">
        <v>7160</v>
      </c>
      <c r="E24" s="311">
        <v>3693</v>
      </c>
      <c r="F24" s="312">
        <f t="shared" si="1"/>
        <v>0.515782122905028</v>
      </c>
      <c r="G24" s="169">
        <f t="shared" si="2"/>
        <v>-0.552092177077016</v>
      </c>
      <c r="H24" s="315">
        <v>6000</v>
      </c>
      <c r="I24" s="329">
        <f t="shared" si="0"/>
        <v>0.624695369618197</v>
      </c>
    </row>
    <row r="25" s="286" customFormat="1" ht="24.95" customHeight="1" spans="1:16384">
      <c r="A25" s="308" t="s">
        <v>62</v>
      </c>
      <c r="B25" s="317"/>
      <c r="C25" s="315"/>
      <c r="D25" s="315"/>
      <c r="E25" s="311"/>
      <c r="F25" s="312"/>
      <c r="G25" s="169"/>
      <c r="H25" s="315">
        <v>25500</v>
      </c>
      <c r="I25" s="329">
        <v>0</v>
      </c>
      <c r="XEW25"/>
      <c r="XEX25"/>
      <c r="XEY25"/>
      <c r="XEZ25"/>
      <c r="XFA25"/>
      <c r="XFB25"/>
      <c r="XFC25"/>
      <c r="XFD25"/>
    </row>
    <row r="26" ht="24.95" customHeight="1" spans="1:9">
      <c r="A26" s="308" t="s">
        <v>63</v>
      </c>
      <c r="B26" s="317">
        <v>4043</v>
      </c>
      <c r="C26" s="315">
        <v>4000</v>
      </c>
      <c r="D26" s="315">
        <v>4000</v>
      </c>
      <c r="E26" s="318">
        <v>1744</v>
      </c>
      <c r="F26" s="312">
        <f>E26/D26</f>
        <v>0.436</v>
      </c>
      <c r="G26" s="169">
        <f>(E26-B26)/B26</f>
        <v>-0.56863715063072</v>
      </c>
      <c r="H26" s="315">
        <v>1800</v>
      </c>
      <c r="I26" s="329">
        <f>(H26-E26)/E26</f>
        <v>0.0321100917431193</v>
      </c>
    </row>
    <row r="27" ht="24.95" customHeight="1" spans="1:9">
      <c r="A27" s="308" t="s">
        <v>64</v>
      </c>
      <c r="B27" s="317">
        <v>39297</v>
      </c>
      <c r="C27" s="315">
        <v>55000</v>
      </c>
      <c r="D27" s="315">
        <v>55443</v>
      </c>
      <c r="E27" s="318">
        <v>55442.54</v>
      </c>
      <c r="F27" s="312">
        <f>E27/D27</f>
        <v>0.999991703190664</v>
      </c>
      <c r="G27" s="169">
        <f>(E27-B27)/B27</f>
        <v>0.410859353131282</v>
      </c>
      <c r="H27" s="315">
        <v>54765</v>
      </c>
      <c r="I27" s="329">
        <f>(H27-E27)/E27</f>
        <v>-0.0122205800816485</v>
      </c>
    </row>
    <row r="28" ht="24.95" customHeight="1" spans="1:9">
      <c r="A28" s="319" t="s">
        <v>65</v>
      </c>
      <c r="B28" s="320">
        <v>1181</v>
      </c>
      <c r="C28" s="321">
        <v>0</v>
      </c>
      <c r="D28" s="321">
        <v>51.04</v>
      </c>
      <c r="E28" s="322">
        <v>51.04</v>
      </c>
      <c r="F28" s="323">
        <f>E28/D28</f>
        <v>1</v>
      </c>
      <c r="G28" s="324">
        <f>(E28-B28)/B28</f>
        <v>-0.956782387806943</v>
      </c>
      <c r="H28" s="321">
        <v>50</v>
      </c>
      <c r="I28" s="330">
        <f>(H28-E28)/E28</f>
        <v>-0.0203761755485893</v>
      </c>
    </row>
  </sheetData>
  <mergeCells count="2">
    <mergeCell ref="A2:I2"/>
    <mergeCell ref="H3:I3"/>
  </mergeCells>
  <printOptions horizontalCentered="1"/>
  <pageMargins left="0.393055555555556" right="0.393055555555556" top="0.393055555555556" bottom="0.393055555555556" header="0.507638888888889" footer="0.507638888888889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13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8.95" customHeight="1"/>
  <cols>
    <col min="1" max="1" width="44.75" style="5" customWidth="1"/>
    <col min="2" max="3" width="14" style="5" customWidth="1"/>
    <col min="4" max="4" width="14" style="263" customWidth="1"/>
    <col min="5" max="5" width="14" style="5" customWidth="1"/>
    <col min="6" max="16376" width="9" style="5"/>
    <col min="16377" max="16378" width="9.125" style="5"/>
    <col min="16380" max="16384" width="9" style="5"/>
  </cols>
  <sheetData>
    <row r="1" customHeight="1" spans="1:1">
      <c r="A1" s="100" t="s">
        <v>66</v>
      </c>
    </row>
    <row r="2" s="5" customFormat="1" ht="24" customHeight="1" spans="1:5">
      <c r="A2" s="264" t="s">
        <v>67</v>
      </c>
      <c r="B2" s="264"/>
      <c r="C2" s="264"/>
      <c r="D2" s="264"/>
      <c r="E2" s="264"/>
    </row>
    <row r="3" s="5" customFormat="1" customHeight="1" spans="1:5">
      <c r="A3" s="229"/>
      <c r="B3" s="230"/>
      <c r="C3" s="230"/>
      <c r="D3" s="265"/>
      <c r="E3" s="233" t="s">
        <v>6</v>
      </c>
    </row>
    <row r="4" s="5" customFormat="1" ht="42" customHeight="1" spans="1:5">
      <c r="A4" s="234" t="s">
        <v>68</v>
      </c>
      <c r="B4" s="235" t="s">
        <v>69</v>
      </c>
      <c r="C4" s="236" t="s">
        <v>70</v>
      </c>
      <c r="D4" s="237" t="s">
        <v>71</v>
      </c>
      <c r="E4" s="238" t="s">
        <v>72</v>
      </c>
    </row>
    <row r="5" customHeight="1" spans="1:5">
      <c r="A5" s="266" t="s">
        <v>42</v>
      </c>
      <c r="B5" s="267">
        <f>B6+B235+B275+B294+B384+B436+B492+B549+B676+B749+B826+B849+B956+B1014+B1078+B1098+B1128+B1138+B1183+B1203+B1247+B1296+B1299+B1302+B1310</f>
        <v>646000</v>
      </c>
      <c r="C5" s="267">
        <f>C6+C235+C275+C294+C384+C436+C492+C549+C676+C749+C826+C849+C956+C1014+C1078+C1098+C1128+C1138+C1183+C1203+C1247+C1296+C1299+C1302+C1310</f>
        <v>850000</v>
      </c>
      <c r="D5" s="268">
        <f t="shared" ref="D5:D68" si="0">C5/B5</f>
        <v>1.31578947368421</v>
      </c>
      <c r="E5" s="269"/>
    </row>
    <row r="6" customHeight="1" spans="1:5">
      <c r="A6" s="270" t="s">
        <v>73</v>
      </c>
      <c r="B6" s="271">
        <f>B7+B19+B28+B39+B50+B61+B72+B80+B89+B102+B111+B122+B134+B141+B149+B155+B162+B169+B176+B183+B190+B198+B204+B210+B217+B232</f>
        <v>71900</v>
      </c>
      <c r="C6" s="271">
        <f>C7+C19+C28+C39+C50+C61+C72+C80+C89+C102+C111+C122+C134+C141+C149+C155+C162+C169+C176+C183+C190+C198+C204+C210+C217+C232</f>
        <v>97000</v>
      </c>
      <c r="D6" s="272">
        <f t="shared" si="0"/>
        <v>1.34909596662031</v>
      </c>
      <c r="E6" s="273"/>
    </row>
    <row r="7" customHeight="1" spans="1:5">
      <c r="A7" s="274" t="s">
        <v>74</v>
      </c>
      <c r="B7" s="275">
        <v>1305</v>
      </c>
      <c r="C7" s="275">
        <f>SUM(C8:C18)</f>
        <v>1313</v>
      </c>
      <c r="D7" s="276">
        <f t="shared" si="0"/>
        <v>1.00613026819923</v>
      </c>
      <c r="E7" s="277"/>
    </row>
    <row r="8" customHeight="1" spans="1:5">
      <c r="A8" s="278" t="s">
        <v>75</v>
      </c>
      <c r="B8" s="267">
        <v>1230</v>
      </c>
      <c r="C8" s="267">
        <v>1100</v>
      </c>
      <c r="D8" s="268">
        <f t="shared" si="0"/>
        <v>0.894308943089431</v>
      </c>
      <c r="E8" s="269"/>
    </row>
    <row r="9" customHeight="1" spans="1:5">
      <c r="A9" s="278" t="s">
        <v>76</v>
      </c>
      <c r="B9" s="267">
        <v>1</v>
      </c>
      <c r="C9" s="267">
        <v>2</v>
      </c>
      <c r="D9" s="268">
        <f t="shared" si="0"/>
        <v>2</v>
      </c>
      <c r="E9" s="269"/>
    </row>
    <row r="10" customHeight="1" spans="1:5">
      <c r="A10" s="278" t="s">
        <v>77</v>
      </c>
      <c r="B10" s="267">
        <v>1</v>
      </c>
      <c r="C10" s="267">
        <v>1</v>
      </c>
      <c r="D10" s="268">
        <f t="shared" si="0"/>
        <v>1</v>
      </c>
      <c r="E10" s="269"/>
    </row>
    <row r="11" customHeight="1" spans="1:5">
      <c r="A11" s="278" t="s">
        <v>78</v>
      </c>
      <c r="B11" s="267">
        <v>56</v>
      </c>
      <c r="C11" s="267">
        <v>70</v>
      </c>
      <c r="D11" s="268">
        <f t="shared" si="0"/>
        <v>1.25</v>
      </c>
      <c r="E11" s="269"/>
    </row>
    <row r="12" customHeight="1" spans="1:5">
      <c r="A12" s="278" t="s">
        <v>79</v>
      </c>
      <c r="B12" s="267">
        <v>0</v>
      </c>
      <c r="C12" s="267"/>
      <c r="D12" s="268" t="e">
        <f t="shared" si="0"/>
        <v>#DIV/0!</v>
      </c>
      <c r="E12" s="269"/>
    </row>
    <row r="13" s="261" customFormat="1" customHeight="1" spans="1:40">
      <c r="A13" s="278" t="s">
        <v>80</v>
      </c>
      <c r="B13" s="267">
        <v>0</v>
      </c>
      <c r="C13" s="267"/>
      <c r="D13" s="268" t="e">
        <f t="shared" si="0"/>
        <v>#DIV/0!</v>
      </c>
      <c r="E13" s="26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customHeight="1" spans="1:5">
      <c r="A14" s="278" t="s">
        <v>81</v>
      </c>
      <c r="B14" s="267">
        <v>0</v>
      </c>
      <c r="C14" s="267"/>
      <c r="D14" s="268" t="e">
        <f t="shared" si="0"/>
        <v>#DIV/0!</v>
      </c>
      <c r="E14" s="269"/>
    </row>
    <row r="15" customHeight="1" spans="1:5">
      <c r="A15" s="278" t="s">
        <v>82</v>
      </c>
      <c r="B15" s="267">
        <v>15</v>
      </c>
      <c r="C15" s="267">
        <v>140</v>
      </c>
      <c r="D15" s="268">
        <f t="shared" si="0"/>
        <v>9.33333333333333</v>
      </c>
      <c r="E15" s="269"/>
    </row>
    <row r="16" customHeight="1" spans="1:5">
      <c r="A16" s="278" t="s">
        <v>83</v>
      </c>
      <c r="B16" s="267">
        <v>0</v>
      </c>
      <c r="C16" s="267"/>
      <c r="D16" s="268" t="e">
        <f t="shared" si="0"/>
        <v>#DIV/0!</v>
      </c>
      <c r="E16" s="269"/>
    </row>
    <row r="17" customHeight="1" spans="1:5">
      <c r="A17" s="278" t="s">
        <v>84</v>
      </c>
      <c r="B17" s="267">
        <v>0</v>
      </c>
      <c r="C17" s="267"/>
      <c r="D17" s="268" t="e">
        <f t="shared" si="0"/>
        <v>#DIV/0!</v>
      </c>
      <c r="E17" s="269"/>
    </row>
    <row r="18" customHeight="1" spans="1:5">
      <c r="A18" s="278" t="s">
        <v>85</v>
      </c>
      <c r="B18" s="267">
        <v>2</v>
      </c>
      <c r="C18" s="267">
        <v>0</v>
      </c>
      <c r="D18" s="268">
        <f t="shared" si="0"/>
        <v>0</v>
      </c>
      <c r="E18" s="269"/>
    </row>
    <row r="19" customHeight="1" spans="1:5">
      <c r="A19" s="274" t="s">
        <v>86</v>
      </c>
      <c r="B19" s="275">
        <v>1053</v>
      </c>
      <c r="C19" s="275">
        <f>SUM(C20:C27)</f>
        <v>1326</v>
      </c>
      <c r="D19" s="276">
        <f t="shared" si="0"/>
        <v>1.25925925925926</v>
      </c>
      <c r="E19" s="277"/>
    </row>
    <row r="20" customHeight="1" spans="1:5">
      <c r="A20" s="278" t="s">
        <v>75</v>
      </c>
      <c r="B20" s="267">
        <v>938</v>
      </c>
      <c r="C20" s="267">
        <v>1100</v>
      </c>
      <c r="D20" s="268">
        <f t="shared" si="0"/>
        <v>1.1727078891258</v>
      </c>
      <c r="E20" s="269"/>
    </row>
    <row r="21" customHeight="1" spans="1:5">
      <c r="A21" s="278" t="s">
        <v>76</v>
      </c>
      <c r="B21" s="267">
        <v>17</v>
      </c>
      <c r="C21" s="267">
        <v>196</v>
      </c>
      <c r="D21" s="268">
        <f t="shared" si="0"/>
        <v>11.5294117647059</v>
      </c>
      <c r="E21" s="269"/>
    </row>
    <row r="22" s="261" customFormat="1" customHeight="1" spans="1:40">
      <c r="A22" s="278" t="s">
        <v>77</v>
      </c>
      <c r="B22" s="267">
        <v>0</v>
      </c>
      <c r="C22" s="267"/>
      <c r="D22" s="268" t="e">
        <f t="shared" si="0"/>
        <v>#DIV/0!</v>
      </c>
      <c r="E22" s="26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customHeight="1" spans="1:5">
      <c r="A23" s="278" t="s">
        <v>87</v>
      </c>
      <c r="B23" s="267">
        <v>98</v>
      </c>
      <c r="C23" s="267">
        <v>30</v>
      </c>
      <c r="D23" s="268">
        <f t="shared" si="0"/>
        <v>0.306122448979592</v>
      </c>
      <c r="E23" s="269"/>
    </row>
    <row r="24" customHeight="1" spans="1:5">
      <c r="A24" s="278" t="s">
        <v>88</v>
      </c>
      <c r="B24" s="267">
        <v>0</v>
      </c>
      <c r="C24" s="267"/>
      <c r="D24" s="268" t="e">
        <f t="shared" si="0"/>
        <v>#DIV/0!</v>
      </c>
      <c r="E24" s="269"/>
    </row>
    <row r="25" customHeight="1" spans="1:5">
      <c r="A25" s="278" t="s">
        <v>89</v>
      </c>
      <c r="B25" s="267">
        <v>0</v>
      </c>
      <c r="C25" s="267"/>
      <c r="D25" s="268" t="e">
        <f t="shared" si="0"/>
        <v>#DIV/0!</v>
      </c>
      <c r="E25" s="269"/>
    </row>
    <row r="26" customHeight="1" spans="1:5">
      <c r="A26" s="278" t="s">
        <v>84</v>
      </c>
      <c r="B26" s="267">
        <v>0</v>
      </c>
      <c r="C26" s="267"/>
      <c r="D26" s="268" t="e">
        <f t="shared" si="0"/>
        <v>#DIV/0!</v>
      </c>
      <c r="E26" s="269"/>
    </row>
    <row r="27" customHeight="1" spans="1:5">
      <c r="A27" s="278" t="s">
        <v>90</v>
      </c>
      <c r="B27" s="267">
        <v>0</v>
      </c>
      <c r="C27" s="267">
        <v>0</v>
      </c>
      <c r="D27" s="268" t="e">
        <f t="shared" si="0"/>
        <v>#DIV/0!</v>
      </c>
      <c r="E27" s="269"/>
    </row>
    <row r="28" customHeight="1" spans="1:5">
      <c r="A28" s="274" t="s">
        <v>91</v>
      </c>
      <c r="B28" s="275">
        <f>SUM(B29:B38)</f>
        <v>33715</v>
      </c>
      <c r="C28" s="275">
        <f>SUM(C29:C38)</f>
        <v>47290</v>
      </c>
      <c r="D28" s="276">
        <f t="shared" si="0"/>
        <v>1.40263977458105</v>
      </c>
      <c r="E28" s="277"/>
    </row>
    <row r="29" customHeight="1" spans="1:5">
      <c r="A29" s="278" t="s">
        <v>75</v>
      </c>
      <c r="B29" s="267">
        <f>25207-363</f>
        <v>24844</v>
      </c>
      <c r="C29" s="267">
        <f>35600</f>
        <v>35600</v>
      </c>
      <c r="D29" s="268">
        <f t="shared" si="0"/>
        <v>1.4329415553051</v>
      </c>
      <c r="E29" s="269"/>
    </row>
    <row r="30" customHeight="1" spans="1:5">
      <c r="A30" s="278" t="s">
        <v>76</v>
      </c>
      <c r="B30" s="267">
        <v>1228</v>
      </c>
      <c r="C30" s="267">
        <f>8000</f>
        <v>8000</v>
      </c>
      <c r="D30" s="268">
        <f t="shared" si="0"/>
        <v>6.51465798045603</v>
      </c>
      <c r="E30" s="269"/>
    </row>
    <row r="31" customHeight="1" spans="1:5">
      <c r="A31" s="278" t="s">
        <v>77</v>
      </c>
      <c r="B31" s="267">
        <v>0</v>
      </c>
      <c r="C31" s="267"/>
      <c r="D31" s="268" t="e">
        <f t="shared" si="0"/>
        <v>#DIV/0!</v>
      </c>
      <c r="E31" s="269"/>
    </row>
    <row r="32" customHeight="1" spans="1:5">
      <c r="A32" s="278" t="s">
        <v>92</v>
      </c>
      <c r="B32" s="267">
        <v>0</v>
      </c>
      <c r="C32" s="267"/>
      <c r="D32" s="268" t="e">
        <f t="shared" si="0"/>
        <v>#DIV/0!</v>
      </c>
      <c r="E32" s="269"/>
    </row>
    <row r="33" s="261" customFormat="1" customHeight="1" spans="1:40">
      <c r="A33" s="278" t="s">
        <v>93</v>
      </c>
      <c r="B33" s="267">
        <v>0</v>
      </c>
      <c r="C33" s="267"/>
      <c r="D33" s="268" t="e">
        <f t="shared" si="0"/>
        <v>#DIV/0!</v>
      </c>
      <c r="E33" s="26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customHeight="1" spans="1:5">
      <c r="A34" s="278" t="s">
        <v>94</v>
      </c>
      <c r="B34" s="267">
        <v>0</v>
      </c>
      <c r="C34" s="267"/>
      <c r="D34" s="268" t="e">
        <f t="shared" si="0"/>
        <v>#DIV/0!</v>
      </c>
      <c r="E34" s="269"/>
    </row>
    <row r="35" customHeight="1" spans="1:5">
      <c r="A35" s="278" t="s">
        <v>95</v>
      </c>
      <c r="B35" s="267">
        <v>83</v>
      </c>
      <c r="C35" s="267">
        <v>70</v>
      </c>
      <c r="D35" s="268">
        <f t="shared" si="0"/>
        <v>0.843373493975904</v>
      </c>
      <c r="E35" s="269"/>
    </row>
    <row r="36" customHeight="1" spans="1:5">
      <c r="A36" s="278" t="s">
        <v>96</v>
      </c>
      <c r="B36" s="267">
        <v>0</v>
      </c>
      <c r="C36" s="267"/>
      <c r="D36" s="268" t="e">
        <f t="shared" si="0"/>
        <v>#DIV/0!</v>
      </c>
      <c r="E36" s="269"/>
    </row>
    <row r="37" customHeight="1" spans="1:5">
      <c r="A37" s="278" t="s">
        <v>84</v>
      </c>
      <c r="B37" s="267">
        <v>7560</v>
      </c>
      <c r="C37" s="267">
        <v>3590</v>
      </c>
      <c r="D37" s="268">
        <f t="shared" si="0"/>
        <v>0.474867724867725</v>
      </c>
      <c r="E37" s="269"/>
    </row>
    <row r="38" customHeight="1" spans="1:5">
      <c r="A38" s="278" t="s">
        <v>97</v>
      </c>
      <c r="B38" s="267">
        <v>0</v>
      </c>
      <c r="C38" s="267">
        <v>30</v>
      </c>
      <c r="D38" s="268" t="e">
        <f t="shared" si="0"/>
        <v>#DIV/0!</v>
      </c>
      <c r="E38" s="269"/>
    </row>
    <row r="39" customHeight="1" spans="1:5">
      <c r="A39" s="274" t="s">
        <v>98</v>
      </c>
      <c r="B39" s="275">
        <v>1187</v>
      </c>
      <c r="C39" s="275">
        <f>SUM(C40:C49)</f>
        <v>1683</v>
      </c>
      <c r="D39" s="276">
        <f t="shared" si="0"/>
        <v>1.4178601516428</v>
      </c>
      <c r="E39" s="277"/>
    </row>
    <row r="40" customHeight="1" spans="1:5">
      <c r="A40" s="278" t="s">
        <v>75</v>
      </c>
      <c r="B40" s="267">
        <v>935</v>
      </c>
      <c r="C40" s="267">
        <f>1378-500</f>
        <v>878</v>
      </c>
      <c r="D40" s="268">
        <f t="shared" si="0"/>
        <v>0.93903743315508</v>
      </c>
      <c r="E40" s="269"/>
    </row>
    <row r="41" customHeight="1" spans="1:5">
      <c r="A41" s="278" t="s">
        <v>76</v>
      </c>
      <c r="B41" s="267">
        <v>0</v>
      </c>
      <c r="C41" s="267"/>
      <c r="D41" s="268" t="e">
        <f t="shared" si="0"/>
        <v>#DIV/0!</v>
      </c>
      <c r="E41" s="269"/>
    </row>
    <row r="42" customHeight="1" spans="1:5">
      <c r="A42" s="278" t="s">
        <v>77</v>
      </c>
      <c r="B42" s="267">
        <v>0</v>
      </c>
      <c r="C42" s="267"/>
      <c r="D42" s="268" t="e">
        <f t="shared" si="0"/>
        <v>#DIV/0!</v>
      </c>
      <c r="E42" s="269"/>
    </row>
    <row r="43" customHeight="1" spans="1:5">
      <c r="A43" s="278" t="s">
        <v>99</v>
      </c>
      <c r="B43" s="267">
        <v>0</v>
      </c>
      <c r="C43" s="267"/>
      <c r="D43" s="268" t="e">
        <f t="shared" si="0"/>
        <v>#DIV/0!</v>
      </c>
      <c r="E43" s="269"/>
    </row>
    <row r="44" customHeight="1" spans="1:5">
      <c r="A44" s="278" t="s">
        <v>100</v>
      </c>
      <c r="B44" s="267">
        <v>0</v>
      </c>
      <c r="C44" s="267"/>
      <c r="D44" s="268" t="e">
        <f t="shared" si="0"/>
        <v>#DIV/0!</v>
      </c>
      <c r="E44" s="269"/>
    </row>
    <row r="45" s="261" customFormat="1" customHeight="1" spans="1:40">
      <c r="A45" s="278" t="s">
        <v>101</v>
      </c>
      <c r="B45" s="267">
        <v>0</v>
      </c>
      <c r="C45" s="267"/>
      <c r="D45" s="268" t="e">
        <f t="shared" si="0"/>
        <v>#DIV/0!</v>
      </c>
      <c r="E45" s="26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customHeight="1" spans="1:5">
      <c r="A46" s="278" t="s">
        <v>102</v>
      </c>
      <c r="B46" s="267">
        <v>0</v>
      </c>
      <c r="C46" s="267"/>
      <c r="D46" s="268" t="e">
        <f t="shared" si="0"/>
        <v>#DIV/0!</v>
      </c>
      <c r="E46" s="269"/>
    </row>
    <row r="47" customHeight="1" spans="1:5">
      <c r="A47" s="278" t="s">
        <v>103</v>
      </c>
      <c r="B47" s="267">
        <v>0</v>
      </c>
      <c r="C47" s="267">
        <v>12</v>
      </c>
      <c r="D47" s="268" t="e">
        <f t="shared" si="0"/>
        <v>#DIV/0!</v>
      </c>
      <c r="E47" s="269"/>
    </row>
    <row r="48" customHeight="1" spans="1:5">
      <c r="A48" s="278" t="s">
        <v>84</v>
      </c>
      <c r="B48" s="267">
        <v>232</v>
      </c>
      <c r="C48" s="267">
        <v>220</v>
      </c>
      <c r="D48" s="268">
        <f t="shared" si="0"/>
        <v>0.948275862068966</v>
      </c>
      <c r="E48" s="269"/>
    </row>
    <row r="49" customHeight="1" spans="1:5">
      <c r="A49" s="278" t="s">
        <v>104</v>
      </c>
      <c r="B49" s="267">
        <v>20</v>
      </c>
      <c r="C49" s="267">
        <v>573</v>
      </c>
      <c r="D49" s="268">
        <f t="shared" si="0"/>
        <v>28.65</v>
      </c>
      <c r="E49" s="269"/>
    </row>
    <row r="50" customHeight="1" spans="1:5">
      <c r="A50" s="274" t="s">
        <v>105</v>
      </c>
      <c r="B50" s="275">
        <v>881</v>
      </c>
      <c r="C50" s="275">
        <f>SUM(C51:C60)</f>
        <v>1000</v>
      </c>
      <c r="D50" s="276">
        <f t="shared" si="0"/>
        <v>1.13507377979569</v>
      </c>
      <c r="E50" s="277"/>
    </row>
    <row r="51" customHeight="1" spans="1:5">
      <c r="A51" s="278" t="s">
        <v>75</v>
      </c>
      <c r="B51" s="267">
        <v>691</v>
      </c>
      <c r="C51" s="267">
        <v>670</v>
      </c>
      <c r="D51" s="268">
        <f t="shared" si="0"/>
        <v>0.969609261939218</v>
      </c>
      <c r="E51" s="269"/>
    </row>
    <row r="52" customHeight="1" spans="1:5">
      <c r="A52" s="278" t="s">
        <v>76</v>
      </c>
      <c r="B52" s="267">
        <v>151</v>
      </c>
      <c r="C52" s="267">
        <v>270</v>
      </c>
      <c r="D52" s="268">
        <f t="shared" si="0"/>
        <v>1.78807947019868</v>
      </c>
      <c r="E52" s="269"/>
    </row>
    <row r="53" customHeight="1" spans="1:5">
      <c r="A53" s="278" t="s">
        <v>77</v>
      </c>
      <c r="B53" s="267">
        <v>0</v>
      </c>
      <c r="C53" s="267"/>
      <c r="D53" s="268" t="e">
        <f t="shared" si="0"/>
        <v>#DIV/0!</v>
      </c>
      <c r="E53" s="269"/>
    </row>
    <row r="54" customHeight="1" spans="1:5">
      <c r="A54" s="278" t="s">
        <v>106</v>
      </c>
      <c r="B54" s="267">
        <v>0</v>
      </c>
      <c r="C54" s="267"/>
      <c r="D54" s="268" t="e">
        <f t="shared" si="0"/>
        <v>#DIV/0!</v>
      </c>
      <c r="E54" s="269"/>
    </row>
    <row r="55" customHeight="1" spans="1:5">
      <c r="A55" s="278" t="s">
        <v>107</v>
      </c>
      <c r="B55" s="267">
        <v>0</v>
      </c>
      <c r="C55" s="267"/>
      <c r="D55" s="268" t="e">
        <f t="shared" si="0"/>
        <v>#DIV/0!</v>
      </c>
      <c r="E55" s="269"/>
    </row>
    <row r="56" s="261" customFormat="1" customHeight="1" spans="1:40">
      <c r="A56" s="278" t="s">
        <v>108</v>
      </c>
      <c r="B56" s="267">
        <v>0</v>
      </c>
      <c r="C56" s="267"/>
      <c r="D56" s="268" t="e">
        <f t="shared" si="0"/>
        <v>#DIV/0!</v>
      </c>
      <c r="E56" s="269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customHeight="1" spans="1:5">
      <c r="A57" s="278" t="s">
        <v>109</v>
      </c>
      <c r="B57" s="267">
        <v>4</v>
      </c>
      <c r="C57" s="267">
        <v>0</v>
      </c>
      <c r="D57" s="268">
        <f t="shared" si="0"/>
        <v>0</v>
      </c>
      <c r="E57" s="269"/>
    </row>
    <row r="58" customHeight="1" spans="1:5">
      <c r="A58" s="278" t="s">
        <v>110</v>
      </c>
      <c r="B58" s="267">
        <v>35</v>
      </c>
      <c r="C58" s="267">
        <v>60</v>
      </c>
      <c r="D58" s="268">
        <f t="shared" si="0"/>
        <v>1.71428571428571</v>
      </c>
      <c r="E58" s="269"/>
    </row>
    <row r="59" customHeight="1" spans="1:5">
      <c r="A59" s="278" t="s">
        <v>84</v>
      </c>
      <c r="B59" s="267">
        <v>0</v>
      </c>
      <c r="C59" s="267"/>
      <c r="D59" s="268" t="e">
        <f t="shared" si="0"/>
        <v>#DIV/0!</v>
      </c>
      <c r="E59" s="269"/>
    </row>
    <row r="60" customHeight="1" spans="1:5">
      <c r="A60" s="278" t="s">
        <v>111</v>
      </c>
      <c r="B60" s="267">
        <v>0</v>
      </c>
      <c r="C60" s="267"/>
      <c r="D60" s="268" t="e">
        <f t="shared" si="0"/>
        <v>#DIV/0!</v>
      </c>
      <c r="E60" s="269"/>
    </row>
    <row r="61" customHeight="1" spans="1:5">
      <c r="A61" s="274" t="s">
        <v>112</v>
      </c>
      <c r="B61" s="275">
        <v>4417</v>
      </c>
      <c r="C61" s="275">
        <f>SUM(C62:C71)</f>
        <v>4118</v>
      </c>
      <c r="D61" s="276">
        <f t="shared" si="0"/>
        <v>0.932306995698438</v>
      </c>
      <c r="E61" s="277"/>
    </row>
    <row r="62" customHeight="1" spans="1:5">
      <c r="A62" s="278" t="s">
        <v>75</v>
      </c>
      <c r="B62" s="267">
        <v>980</v>
      </c>
      <c r="C62" s="267">
        <v>1056</v>
      </c>
      <c r="D62" s="268">
        <f t="shared" si="0"/>
        <v>1.07755102040816</v>
      </c>
      <c r="E62" s="269"/>
    </row>
    <row r="63" customHeight="1" spans="1:5">
      <c r="A63" s="278" t="s">
        <v>76</v>
      </c>
      <c r="B63" s="267">
        <v>879</v>
      </c>
      <c r="C63" s="267">
        <v>1510</v>
      </c>
      <c r="D63" s="268">
        <f t="shared" si="0"/>
        <v>1.71786120591581</v>
      </c>
      <c r="E63" s="269"/>
    </row>
    <row r="64" customHeight="1" spans="1:5">
      <c r="A64" s="278" t="s">
        <v>77</v>
      </c>
      <c r="B64" s="267">
        <v>0</v>
      </c>
      <c r="C64" s="267"/>
      <c r="D64" s="268" t="e">
        <f t="shared" si="0"/>
        <v>#DIV/0!</v>
      </c>
      <c r="E64" s="269"/>
    </row>
    <row r="65" customHeight="1" spans="1:5">
      <c r="A65" s="278" t="s">
        <v>113</v>
      </c>
      <c r="B65" s="267">
        <v>0</v>
      </c>
      <c r="C65" s="267"/>
      <c r="D65" s="268" t="e">
        <f t="shared" si="0"/>
        <v>#DIV/0!</v>
      </c>
      <c r="E65" s="269"/>
    </row>
    <row r="66" customHeight="1" spans="1:5">
      <c r="A66" s="278" t="s">
        <v>114</v>
      </c>
      <c r="B66" s="267">
        <v>0</v>
      </c>
      <c r="C66" s="267"/>
      <c r="D66" s="268" t="e">
        <f t="shared" si="0"/>
        <v>#DIV/0!</v>
      </c>
      <c r="E66" s="269"/>
    </row>
    <row r="67" s="261" customFormat="1" customHeight="1" spans="1:40">
      <c r="A67" s="278" t="s">
        <v>115</v>
      </c>
      <c r="B67" s="267">
        <v>0</v>
      </c>
      <c r="C67" s="267"/>
      <c r="D67" s="268" t="e">
        <f t="shared" si="0"/>
        <v>#DIV/0!</v>
      </c>
      <c r="E67" s="269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customHeight="1" spans="1:5">
      <c r="A68" s="278" t="s">
        <v>116</v>
      </c>
      <c r="B68" s="267">
        <v>0</v>
      </c>
      <c r="C68" s="267">
        <v>47</v>
      </c>
      <c r="D68" s="268" t="e">
        <f t="shared" si="0"/>
        <v>#DIV/0!</v>
      </c>
      <c r="E68" s="269"/>
    </row>
    <row r="69" customHeight="1" spans="1:5">
      <c r="A69" s="278" t="s">
        <v>117</v>
      </c>
      <c r="B69" s="267">
        <v>0</v>
      </c>
      <c r="C69" s="267"/>
      <c r="D69" s="268" t="e">
        <f t="shared" ref="D69:D132" si="1">C69/B69</f>
        <v>#DIV/0!</v>
      </c>
      <c r="E69" s="269"/>
    </row>
    <row r="70" customHeight="1" spans="1:5">
      <c r="A70" s="278" t="s">
        <v>84</v>
      </c>
      <c r="B70" s="267">
        <v>794</v>
      </c>
      <c r="C70" s="267">
        <v>1000</v>
      </c>
      <c r="D70" s="268">
        <f t="shared" si="1"/>
        <v>1.25944584382872</v>
      </c>
      <c r="E70" s="269"/>
    </row>
    <row r="71" customHeight="1" spans="1:5">
      <c r="A71" s="278" t="s">
        <v>118</v>
      </c>
      <c r="B71" s="267">
        <v>1764</v>
      </c>
      <c r="C71" s="267">
        <v>505</v>
      </c>
      <c r="D71" s="268">
        <f t="shared" si="1"/>
        <v>0.286281179138322</v>
      </c>
      <c r="E71" s="269"/>
    </row>
    <row r="72" customHeight="1" spans="1:5">
      <c r="A72" s="274" t="s">
        <v>119</v>
      </c>
      <c r="B72" s="275">
        <v>1596</v>
      </c>
      <c r="C72" s="275">
        <f>SUM(C73:C79)</f>
        <v>0</v>
      </c>
      <c r="D72" s="276">
        <f t="shared" si="1"/>
        <v>0</v>
      </c>
      <c r="E72" s="277"/>
    </row>
    <row r="73" customHeight="1" spans="1:5">
      <c r="A73" s="278" t="s">
        <v>75</v>
      </c>
      <c r="B73" s="267">
        <v>1596</v>
      </c>
      <c r="C73" s="267"/>
      <c r="D73" s="268">
        <f t="shared" si="1"/>
        <v>0</v>
      </c>
      <c r="E73" s="269"/>
    </row>
    <row r="74" customHeight="1" spans="1:5">
      <c r="A74" s="278" t="s">
        <v>76</v>
      </c>
      <c r="B74" s="267">
        <v>0</v>
      </c>
      <c r="C74" s="267"/>
      <c r="D74" s="268" t="e">
        <f t="shared" si="1"/>
        <v>#DIV/0!</v>
      </c>
      <c r="E74" s="269"/>
    </row>
    <row r="75" customHeight="1" spans="1:5">
      <c r="A75" s="278" t="s">
        <v>77</v>
      </c>
      <c r="B75" s="267">
        <v>0</v>
      </c>
      <c r="C75" s="267"/>
      <c r="D75" s="268" t="e">
        <f t="shared" si="1"/>
        <v>#DIV/0!</v>
      </c>
      <c r="E75" s="269"/>
    </row>
    <row r="76" customHeight="1" spans="1:5">
      <c r="A76" s="278" t="s">
        <v>116</v>
      </c>
      <c r="B76" s="267">
        <v>0</v>
      </c>
      <c r="C76" s="267"/>
      <c r="D76" s="268" t="e">
        <f t="shared" si="1"/>
        <v>#DIV/0!</v>
      </c>
      <c r="E76" s="269"/>
    </row>
    <row r="77" customHeight="1" spans="1:5">
      <c r="A77" s="278" t="s">
        <v>120</v>
      </c>
      <c r="B77" s="267">
        <v>0</v>
      </c>
      <c r="C77" s="267"/>
      <c r="D77" s="268" t="e">
        <f t="shared" si="1"/>
        <v>#DIV/0!</v>
      </c>
      <c r="E77" s="269"/>
    </row>
    <row r="78" customHeight="1" spans="1:5">
      <c r="A78" s="278" t="s">
        <v>84</v>
      </c>
      <c r="B78" s="267">
        <v>0</v>
      </c>
      <c r="C78" s="267"/>
      <c r="D78" s="268" t="e">
        <f t="shared" si="1"/>
        <v>#DIV/0!</v>
      </c>
      <c r="E78" s="269"/>
    </row>
    <row r="79" s="261" customFormat="1" customHeight="1" spans="1:40">
      <c r="A79" s="278" t="s">
        <v>121</v>
      </c>
      <c r="B79" s="267">
        <v>0</v>
      </c>
      <c r="C79" s="267"/>
      <c r="D79" s="268" t="e">
        <f t="shared" si="1"/>
        <v>#DIV/0!</v>
      </c>
      <c r="E79" s="26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customHeight="1" spans="1:5">
      <c r="A80" s="274" t="s">
        <v>122</v>
      </c>
      <c r="B80" s="275">
        <v>889</v>
      </c>
      <c r="C80" s="275">
        <f>SUM(C81:C88)</f>
        <v>1170</v>
      </c>
      <c r="D80" s="276">
        <f t="shared" si="1"/>
        <v>1.31608548931384</v>
      </c>
      <c r="E80" s="277"/>
    </row>
    <row r="81" customHeight="1" spans="1:5">
      <c r="A81" s="278" t="s">
        <v>75</v>
      </c>
      <c r="B81" s="267">
        <v>851</v>
      </c>
      <c r="C81" s="267">
        <v>1020</v>
      </c>
      <c r="D81" s="268">
        <f t="shared" si="1"/>
        <v>1.19858989424207</v>
      </c>
      <c r="E81" s="269"/>
    </row>
    <row r="82" customHeight="1" spans="1:5">
      <c r="A82" s="278" t="s">
        <v>76</v>
      </c>
      <c r="B82" s="267">
        <v>0</v>
      </c>
      <c r="C82" s="267"/>
      <c r="D82" s="268" t="e">
        <f t="shared" si="1"/>
        <v>#DIV/0!</v>
      </c>
      <c r="E82" s="269"/>
    </row>
    <row r="83" customHeight="1" spans="1:5">
      <c r="A83" s="278" t="s">
        <v>77</v>
      </c>
      <c r="B83" s="267">
        <v>0</v>
      </c>
      <c r="C83" s="267"/>
      <c r="D83" s="268" t="e">
        <f t="shared" si="1"/>
        <v>#DIV/0!</v>
      </c>
      <c r="E83" s="269"/>
    </row>
    <row r="84" customHeight="1" spans="1:5">
      <c r="A84" s="278" t="s">
        <v>123</v>
      </c>
      <c r="B84" s="267">
        <v>30</v>
      </c>
      <c r="C84" s="267">
        <v>150</v>
      </c>
      <c r="D84" s="268">
        <f t="shared" si="1"/>
        <v>5</v>
      </c>
      <c r="E84" s="269"/>
    </row>
    <row r="85" customHeight="1" spans="1:5">
      <c r="A85" s="278" t="s">
        <v>124</v>
      </c>
      <c r="B85" s="267">
        <v>0</v>
      </c>
      <c r="C85" s="267"/>
      <c r="D85" s="268" t="e">
        <f t="shared" si="1"/>
        <v>#DIV/0!</v>
      </c>
      <c r="E85" s="269"/>
    </row>
    <row r="86" customHeight="1" spans="1:5">
      <c r="A86" s="278" t="s">
        <v>116</v>
      </c>
      <c r="B86" s="267">
        <v>8</v>
      </c>
      <c r="C86" s="267">
        <v>0</v>
      </c>
      <c r="D86" s="268">
        <f t="shared" si="1"/>
        <v>0</v>
      </c>
      <c r="E86" s="269"/>
    </row>
    <row r="87" customHeight="1" spans="1:5">
      <c r="A87" s="278" t="s">
        <v>84</v>
      </c>
      <c r="B87" s="267">
        <v>0</v>
      </c>
      <c r="C87" s="267"/>
      <c r="D87" s="268" t="e">
        <f t="shared" si="1"/>
        <v>#DIV/0!</v>
      </c>
      <c r="E87" s="269"/>
    </row>
    <row r="88" s="261" customFormat="1" customHeight="1" spans="1:40">
      <c r="A88" s="278" t="s">
        <v>125</v>
      </c>
      <c r="B88" s="267">
        <v>0</v>
      </c>
      <c r="C88" s="267"/>
      <c r="D88" s="268" t="e">
        <f t="shared" si="1"/>
        <v>#DIV/0!</v>
      </c>
      <c r="E88" s="26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customHeight="1" spans="1:5">
      <c r="A89" s="274" t="s">
        <v>126</v>
      </c>
      <c r="B89" s="275">
        <v>0</v>
      </c>
      <c r="C89" s="275">
        <f>SUM(C90:C101)</f>
        <v>0</v>
      </c>
      <c r="D89" s="276" t="e">
        <f t="shared" si="1"/>
        <v>#DIV/0!</v>
      </c>
      <c r="E89" s="277"/>
    </row>
    <row r="90" customHeight="1" spans="1:5">
      <c r="A90" s="278" t="s">
        <v>75</v>
      </c>
      <c r="B90" s="267">
        <v>0</v>
      </c>
      <c r="C90" s="267"/>
      <c r="D90" s="268" t="e">
        <f t="shared" si="1"/>
        <v>#DIV/0!</v>
      </c>
      <c r="E90" s="269"/>
    </row>
    <row r="91" customHeight="1" spans="1:5">
      <c r="A91" s="278" t="s">
        <v>76</v>
      </c>
      <c r="B91" s="267">
        <v>0</v>
      </c>
      <c r="C91" s="267"/>
      <c r="D91" s="268" t="e">
        <f t="shared" si="1"/>
        <v>#DIV/0!</v>
      </c>
      <c r="E91" s="269"/>
    </row>
    <row r="92" customHeight="1" spans="1:5">
      <c r="A92" s="278" t="s">
        <v>77</v>
      </c>
      <c r="B92" s="267">
        <v>0</v>
      </c>
      <c r="C92" s="267"/>
      <c r="D92" s="268" t="e">
        <f t="shared" si="1"/>
        <v>#DIV/0!</v>
      </c>
      <c r="E92" s="269"/>
    </row>
    <row r="93" customHeight="1" spans="1:5">
      <c r="A93" s="278" t="s">
        <v>127</v>
      </c>
      <c r="B93" s="267">
        <v>0</v>
      </c>
      <c r="C93" s="267"/>
      <c r="D93" s="268" t="e">
        <f t="shared" si="1"/>
        <v>#DIV/0!</v>
      </c>
      <c r="E93" s="269"/>
    </row>
    <row r="94" customHeight="1" spans="1:5">
      <c r="A94" s="278" t="s">
        <v>128</v>
      </c>
      <c r="B94" s="267">
        <v>0</v>
      </c>
      <c r="C94" s="267"/>
      <c r="D94" s="268" t="e">
        <f t="shared" si="1"/>
        <v>#DIV/0!</v>
      </c>
      <c r="E94" s="269"/>
    </row>
    <row r="95" customHeight="1" spans="1:5">
      <c r="A95" s="278" t="s">
        <v>116</v>
      </c>
      <c r="B95" s="267">
        <v>0</v>
      </c>
      <c r="C95" s="267"/>
      <c r="D95" s="268" t="e">
        <f t="shared" si="1"/>
        <v>#DIV/0!</v>
      </c>
      <c r="E95" s="269"/>
    </row>
    <row r="96" customHeight="1" spans="1:5">
      <c r="A96" s="278" t="s">
        <v>129</v>
      </c>
      <c r="B96" s="267">
        <v>0</v>
      </c>
      <c r="C96" s="267"/>
      <c r="D96" s="268" t="e">
        <f t="shared" si="1"/>
        <v>#DIV/0!</v>
      </c>
      <c r="E96" s="269"/>
    </row>
    <row r="97" customHeight="1" spans="1:5">
      <c r="A97" s="278" t="s">
        <v>130</v>
      </c>
      <c r="B97" s="267">
        <v>0</v>
      </c>
      <c r="C97" s="267"/>
      <c r="D97" s="268" t="e">
        <f t="shared" si="1"/>
        <v>#DIV/0!</v>
      </c>
      <c r="E97" s="269"/>
    </row>
    <row r="98" s="261" customFormat="1" customHeight="1" spans="1:40">
      <c r="A98" s="278" t="s">
        <v>131</v>
      </c>
      <c r="B98" s="267">
        <v>0</v>
      </c>
      <c r="C98" s="267"/>
      <c r="D98" s="268" t="e">
        <f t="shared" si="1"/>
        <v>#DIV/0!</v>
      </c>
      <c r="E98" s="26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customHeight="1" spans="1:5">
      <c r="A99" s="278" t="s">
        <v>132</v>
      </c>
      <c r="B99" s="267">
        <v>0</v>
      </c>
      <c r="C99" s="267"/>
      <c r="D99" s="268" t="e">
        <f t="shared" si="1"/>
        <v>#DIV/0!</v>
      </c>
      <c r="E99" s="269"/>
    </row>
    <row r="100" customHeight="1" spans="1:5">
      <c r="A100" s="278" t="s">
        <v>84</v>
      </c>
      <c r="B100" s="267">
        <v>0</v>
      </c>
      <c r="C100" s="267"/>
      <c r="D100" s="268" t="e">
        <f t="shared" si="1"/>
        <v>#DIV/0!</v>
      </c>
      <c r="E100" s="269"/>
    </row>
    <row r="101" customHeight="1" spans="1:5">
      <c r="A101" s="278" t="s">
        <v>133</v>
      </c>
      <c r="B101" s="267">
        <v>0</v>
      </c>
      <c r="C101" s="267"/>
      <c r="D101" s="268" t="e">
        <f t="shared" si="1"/>
        <v>#DIV/0!</v>
      </c>
      <c r="E101" s="269"/>
    </row>
    <row r="102" customHeight="1" spans="1:5">
      <c r="A102" s="274" t="s">
        <v>134</v>
      </c>
      <c r="B102" s="275">
        <v>3257</v>
      </c>
      <c r="C102" s="275">
        <f>SUM(C103:C110)</f>
        <v>3736</v>
      </c>
      <c r="D102" s="276">
        <f t="shared" si="1"/>
        <v>1.14706785385324</v>
      </c>
      <c r="E102" s="277"/>
    </row>
    <row r="103" customHeight="1" spans="1:5">
      <c r="A103" s="278" t="s">
        <v>75</v>
      </c>
      <c r="B103" s="267">
        <v>2657</v>
      </c>
      <c r="C103" s="267">
        <v>3090</v>
      </c>
      <c r="D103" s="268">
        <f t="shared" si="1"/>
        <v>1.16296575084682</v>
      </c>
      <c r="E103" s="269"/>
    </row>
    <row r="104" customHeight="1" spans="1:5">
      <c r="A104" s="278" t="s">
        <v>76</v>
      </c>
      <c r="B104" s="267">
        <v>440</v>
      </c>
      <c r="C104" s="267">
        <v>446</v>
      </c>
      <c r="D104" s="268">
        <f t="shared" si="1"/>
        <v>1.01363636363636</v>
      </c>
      <c r="E104" s="269"/>
    </row>
    <row r="105" customHeight="1" spans="1:5">
      <c r="A105" s="278" t="s">
        <v>77</v>
      </c>
      <c r="B105" s="267">
        <v>0</v>
      </c>
      <c r="C105" s="267"/>
      <c r="D105" s="268" t="e">
        <f t="shared" si="1"/>
        <v>#DIV/0!</v>
      </c>
      <c r="E105" s="269"/>
    </row>
    <row r="106" customHeight="1" spans="1:5">
      <c r="A106" s="278" t="s">
        <v>135</v>
      </c>
      <c r="B106" s="267">
        <v>0</v>
      </c>
      <c r="C106" s="267"/>
      <c r="D106" s="268" t="e">
        <f t="shared" si="1"/>
        <v>#DIV/0!</v>
      </c>
      <c r="E106" s="269"/>
    </row>
    <row r="107" customHeight="1" spans="1:5">
      <c r="A107" s="278" t="s">
        <v>136</v>
      </c>
      <c r="B107" s="267">
        <v>0</v>
      </c>
      <c r="C107" s="267"/>
      <c r="D107" s="268" t="e">
        <f t="shared" si="1"/>
        <v>#DIV/0!</v>
      </c>
      <c r="E107" s="269"/>
    </row>
    <row r="108" customHeight="1" spans="1:5">
      <c r="A108" s="278" t="s">
        <v>137</v>
      </c>
      <c r="B108" s="267">
        <v>0</v>
      </c>
      <c r="C108" s="267"/>
      <c r="D108" s="268" t="e">
        <f t="shared" si="1"/>
        <v>#DIV/0!</v>
      </c>
      <c r="E108" s="269"/>
    </row>
    <row r="109" customHeight="1" spans="1:5">
      <c r="A109" s="278" t="s">
        <v>84</v>
      </c>
      <c r="B109" s="267">
        <v>160</v>
      </c>
      <c r="C109" s="267">
        <v>200</v>
      </c>
      <c r="D109" s="268">
        <f t="shared" si="1"/>
        <v>1.25</v>
      </c>
      <c r="E109" s="269"/>
    </row>
    <row r="110" customHeight="1" spans="1:5">
      <c r="A110" s="278" t="s">
        <v>138</v>
      </c>
      <c r="B110" s="267">
        <v>0</v>
      </c>
      <c r="C110" s="267">
        <v>0</v>
      </c>
      <c r="D110" s="268" t="e">
        <f t="shared" si="1"/>
        <v>#DIV/0!</v>
      </c>
      <c r="E110" s="269"/>
    </row>
    <row r="111" customHeight="1" spans="1:5">
      <c r="A111" s="274" t="s">
        <v>139</v>
      </c>
      <c r="B111" s="275">
        <v>3428</v>
      </c>
      <c r="C111" s="275">
        <f>SUM(C112:C121)</f>
        <v>4290</v>
      </c>
      <c r="D111" s="276">
        <f t="shared" si="1"/>
        <v>1.2514585764294</v>
      </c>
      <c r="E111" s="277"/>
    </row>
    <row r="112" customHeight="1" spans="1:5">
      <c r="A112" s="278" t="s">
        <v>75</v>
      </c>
      <c r="B112" s="267">
        <v>936</v>
      </c>
      <c r="C112" s="267">
        <v>950</v>
      </c>
      <c r="D112" s="268">
        <f t="shared" si="1"/>
        <v>1.01495726495726</v>
      </c>
      <c r="E112" s="269"/>
    </row>
    <row r="113" s="261" customFormat="1" customHeight="1" spans="1:40">
      <c r="A113" s="278" t="s">
        <v>76</v>
      </c>
      <c r="B113" s="267">
        <v>110</v>
      </c>
      <c r="C113" s="267">
        <v>80</v>
      </c>
      <c r="D113" s="268">
        <f t="shared" si="1"/>
        <v>0.727272727272727</v>
      </c>
      <c r="E113" s="26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customHeight="1" spans="1:5">
      <c r="A114" s="278" t="s">
        <v>77</v>
      </c>
      <c r="B114" s="267">
        <v>0</v>
      </c>
      <c r="C114" s="267"/>
      <c r="D114" s="268" t="e">
        <f t="shared" si="1"/>
        <v>#DIV/0!</v>
      </c>
      <c r="E114" s="269"/>
    </row>
    <row r="115" customHeight="1" spans="1:5">
      <c r="A115" s="278" t="s">
        <v>140</v>
      </c>
      <c r="B115" s="267">
        <v>0</v>
      </c>
      <c r="C115" s="267"/>
      <c r="D115" s="268" t="e">
        <f t="shared" si="1"/>
        <v>#DIV/0!</v>
      </c>
      <c r="E115" s="269"/>
    </row>
    <row r="116" customHeight="1" spans="1:5">
      <c r="A116" s="278" t="s">
        <v>141</v>
      </c>
      <c r="B116" s="267">
        <v>0</v>
      </c>
      <c r="C116" s="267"/>
      <c r="D116" s="268" t="e">
        <f t="shared" si="1"/>
        <v>#DIV/0!</v>
      </c>
      <c r="E116" s="269"/>
    </row>
    <row r="117" customHeight="1" spans="1:5">
      <c r="A117" s="278" t="s">
        <v>142</v>
      </c>
      <c r="B117" s="267">
        <v>0</v>
      </c>
      <c r="C117" s="267"/>
      <c r="D117" s="268" t="e">
        <f t="shared" si="1"/>
        <v>#DIV/0!</v>
      </c>
      <c r="E117" s="269"/>
    </row>
    <row r="118" customHeight="1" spans="1:5">
      <c r="A118" s="278" t="s">
        <v>143</v>
      </c>
      <c r="B118" s="267">
        <v>0</v>
      </c>
      <c r="C118" s="267"/>
      <c r="D118" s="268" t="e">
        <f t="shared" si="1"/>
        <v>#DIV/0!</v>
      </c>
      <c r="E118" s="269"/>
    </row>
    <row r="119" customHeight="1" spans="1:5">
      <c r="A119" s="278" t="s">
        <v>144</v>
      </c>
      <c r="B119" s="267">
        <v>56</v>
      </c>
      <c r="C119" s="267">
        <v>200</v>
      </c>
      <c r="D119" s="268">
        <f t="shared" si="1"/>
        <v>3.57142857142857</v>
      </c>
      <c r="E119" s="269"/>
    </row>
    <row r="120" customHeight="1" spans="1:5">
      <c r="A120" s="278" t="s">
        <v>84</v>
      </c>
      <c r="B120" s="267">
        <v>370</v>
      </c>
      <c r="C120" s="267">
        <v>360</v>
      </c>
      <c r="D120" s="268">
        <f t="shared" si="1"/>
        <v>0.972972972972973</v>
      </c>
      <c r="E120" s="269"/>
    </row>
    <row r="121" customHeight="1" spans="1:5">
      <c r="A121" s="278" t="s">
        <v>145</v>
      </c>
      <c r="B121" s="267">
        <v>1956</v>
      </c>
      <c r="C121" s="267">
        <v>2700</v>
      </c>
      <c r="D121" s="268">
        <f t="shared" si="1"/>
        <v>1.38036809815951</v>
      </c>
      <c r="E121" s="269"/>
    </row>
    <row r="122" s="261" customFormat="1" customHeight="1" spans="1:40">
      <c r="A122" s="274" t="s">
        <v>146</v>
      </c>
      <c r="B122" s="275">
        <v>105</v>
      </c>
      <c r="C122" s="275">
        <f>SUM(C123:C133)</f>
        <v>110</v>
      </c>
      <c r="D122" s="276">
        <f t="shared" si="1"/>
        <v>1.04761904761905</v>
      </c>
      <c r="E122" s="27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customHeight="1" spans="1:5">
      <c r="A123" s="278" t="s">
        <v>75</v>
      </c>
      <c r="B123" s="267">
        <v>0</v>
      </c>
      <c r="C123" s="267"/>
      <c r="D123" s="268" t="e">
        <f t="shared" si="1"/>
        <v>#DIV/0!</v>
      </c>
      <c r="E123" s="269"/>
    </row>
    <row r="124" customHeight="1" spans="1:5">
      <c r="A124" s="278" t="s">
        <v>76</v>
      </c>
      <c r="B124" s="267">
        <v>0</v>
      </c>
      <c r="C124" s="267"/>
      <c r="D124" s="268" t="e">
        <f t="shared" si="1"/>
        <v>#DIV/0!</v>
      </c>
      <c r="E124" s="269"/>
    </row>
    <row r="125" customHeight="1" spans="1:5">
      <c r="A125" s="278" t="s">
        <v>77</v>
      </c>
      <c r="B125" s="267">
        <v>0</v>
      </c>
      <c r="C125" s="267"/>
      <c r="D125" s="268" t="e">
        <f t="shared" si="1"/>
        <v>#DIV/0!</v>
      </c>
      <c r="E125" s="269"/>
    </row>
    <row r="126" customHeight="1" spans="1:5">
      <c r="A126" s="278" t="s">
        <v>147</v>
      </c>
      <c r="B126" s="267">
        <v>0</v>
      </c>
      <c r="C126" s="267"/>
      <c r="D126" s="268" t="e">
        <f t="shared" si="1"/>
        <v>#DIV/0!</v>
      </c>
      <c r="E126" s="269"/>
    </row>
    <row r="127" customHeight="1" spans="1:5">
      <c r="A127" s="278" t="s">
        <v>148</v>
      </c>
      <c r="B127" s="267">
        <v>0</v>
      </c>
      <c r="C127" s="267"/>
      <c r="D127" s="268" t="e">
        <f t="shared" si="1"/>
        <v>#DIV/0!</v>
      </c>
      <c r="E127" s="269"/>
    </row>
    <row r="128" customHeight="1" spans="1:5">
      <c r="A128" s="278" t="s">
        <v>149</v>
      </c>
      <c r="B128" s="267">
        <v>0</v>
      </c>
      <c r="C128" s="267"/>
      <c r="D128" s="268" t="e">
        <f t="shared" si="1"/>
        <v>#DIV/0!</v>
      </c>
      <c r="E128" s="269"/>
    </row>
    <row r="129" customHeight="1" spans="1:5">
      <c r="A129" s="278" t="s">
        <v>150</v>
      </c>
      <c r="B129" s="267">
        <v>0</v>
      </c>
      <c r="C129" s="267">
        <v>20</v>
      </c>
      <c r="D129" s="268" t="e">
        <f t="shared" si="1"/>
        <v>#DIV/0!</v>
      </c>
      <c r="E129" s="269"/>
    </row>
    <row r="130" customHeight="1" spans="1:5">
      <c r="A130" s="278" t="s">
        <v>151</v>
      </c>
      <c r="B130" s="267">
        <v>0</v>
      </c>
      <c r="C130" s="267"/>
      <c r="D130" s="268" t="e">
        <f t="shared" si="1"/>
        <v>#DIV/0!</v>
      </c>
      <c r="E130" s="269"/>
    </row>
    <row r="131" customHeight="1" spans="1:5">
      <c r="A131" s="278" t="s">
        <v>152</v>
      </c>
      <c r="B131" s="267">
        <v>0</v>
      </c>
      <c r="C131" s="267"/>
      <c r="D131" s="268" t="e">
        <f t="shared" si="1"/>
        <v>#DIV/0!</v>
      </c>
      <c r="E131" s="269"/>
    </row>
    <row r="132" customHeight="1" spans="1:5">
      <c r="A132" s="278" t="s">
        <v>84</v>
      </c>
      <c r="B132" s="267">
        <v>0</v>
      </c>
      <c r="C132" s="267"/>
      <c r="D132" s="268" t="e">
        <f t="shared" si="1"/>
        <v>#DIV/0!</v>
      </c>
      <c r="E132" s="269"/>
    </row>
    <row r="133" s="261" customFormat="1" customHeight="1" spans="1:40">
      <c r="A133" s="278" t="s">
        <v>153</v>
      </c>
      <c r="B133" s="267">
        <v>105</v>
      </c>
      <c r="C133" s="267">
        <v>90</v>
      </c>
      <c r="D133" s="268">
        <f t="shared" ref="D133:D196" si="2">C133/B133</f>
        <v>0.857142857142857</v>
      </c>
      <c r="E133" s="26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customHeight="1" spans="1:5">
      <c r="A134" s="274" t="s">
        <v>154</v>
      </c>
      <c r="B134" s="275">
        <v>0</v>
      </c>
      <c r="C134" s="275">
        <f>SUM(C135:C140)</f>
        <v>12</v>
      </c>
      <c r="D134" s="276" t="e">
        <f t="shared" si="2"/>
        <v>#DIV/0!</v>
      </c>
      <c r="E134" s="277"/>
    </row>
    <row r="135" customHeight="1" spans="1:5">
      <c r="A135" s="278" t="s">
        <v>75</v>
      </c>
      <c r="B135" s="267">
        <v>0</v>
      </c>
      <c r="C135" s="267"/>
      <c r="D135" s="268" t="e">
        <f t="shared" si="2"/>
        <v>#DIV/0!</v>
      </c>
      <c r="E135" s="269"/>
    </row>
    <row r="136" customHeight="1" spans="1:5">
      <c r="A136" s="278" t="s">
        <v>76</v>
      </c>
      <c r="B136" s="267">
        <v>0</v>
      </c>
      <c r="C136" s="267"/>
      <c r="D136" s="268" t="e">
        <f t="shared" si="2"/>
        <v>#DIV/0!</v>
      </c>
      <c r="E136" s="269"/>
    </row>
    <row r="137" customHeight="1" spans="1:5">
      <c r="A137" s="278" t="s">
        <v>77</v>
      </c>
      <c r="B137" s="267">
        <v>0</v>
      </c>
      <c r="C137" s="267"/>
      <c r="D137" s="268" t="e">
        <f t="shared" si="2"/>
        <v>#DIV/0!</v>
      </c>
      <c r="E137" s="269"/>
    </row>
    <row r="138" customHeight="1" spans="1:5">
      <c r="A138" s="278" t="s">
        <v>155</v>
      </c>
      <c r="B138" s="267">
        <v>0</v>
      </c>
      <c r="C138" s="267"/>
      <c r="D138" s="268" t="e">
        <f t="shared" si="2"/>
        <v>#DIV/0!</v>
      </c>
      <c r="E138" s="269"/>
    </row>
    <row r="139" customHeight="1" spans="1:5">
      <c r="A139" s="278" t="s">
        <v>84</v>
      </c>
      <c r="B139" s="267">
        <v>0</v>
      </c>
      <c r="C139" s="267"/>
      <c r="D139" s="268" t="e">
        <f t="shared" si="2"/>
        <v>#DIV/0!</v>
      </c>
      <c r="E139" s="269"/>
    </row>
    <row r="140" customHeight="1" spans="1:5">
      <c r="A140" s="278" t="s">
        <v>156</v>
      </c>
      <c r="B140" s="267">
        <v>0</v>
      </c>
      <c r="C140" s="267">
        <v>12</v>
      </c>
      <c r="D140" s="268" t="e">
        <f t="shared" si="2"/>
        <v>#DIV/0!</v>
      </c>
      <c r="E140" s="269"/>
    </row>
    <row r="141" customHeight="1" spans="1:5">
      <c r="A141" s="274" t="s">
        <v>157</v>
      </c>
      <c r="B141" s="275">
        <v>0</v>
      </c>
      <c r="C141" s="275">
        <f>SUM(C142:C148)</f>
        <v>0</v>
      </c>
      <c r="D141" s="276" t="e">
        <f t="shared" si="2"/>
        <v>#DIV/0!</v>
      </c>
      <c r="E141" s="277"/>
    </row>
    <row r="142" customHeight="1" spans="1:5">
      <c r="A142" s="278" t="s">
        <v>75</v>
      </c>
      <c r="B142" s="267">
        <v>0</v>
      </c>
      <c r="C142" s="267"/>
      <c r="D142" s="268" t="e">
        <f t="shared" si="2"/>
        <v>#DIV/0!</v>
      </c>
      <c r="E142" s="269"/>
    </row>
    <row r="143" customHeight="1" spans="1:5">
      <c r="A143" s="278" t="s">
        <v>76</v>
      </c>
      <c r="B143" s="267">
        <v>0</v>
      </c>
      <c r="C143" s="267"/>
      <c r="D143" s="268" t="e">
        <f t="shared" si="2"/>
        <v>#DIV/0!</v>
      </c>
      <c r="E143" s="269"/>
    </row>
    <row r="144" s="261" customFormat="1" customHeight="1" spans="1:40">
      <c r="A144" s="278" t="s">
        <v>77</v>
      </c>
      <c r="B144" s="267">
        <v>0</v>
      </c>
      <c r="C144" s="267"/>
      <c r="D144" s="268" t="e">
        <f t="shared" si="2"/>
        <v>#DIV/0!</v>
      </c>
      <c r="E144" s="26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customHeight="1" spans="1:5">
      <c r="A145" s="278" t="s">
        <v>158</v>
      </c>
      <c r="B145" s="267">
        <v>0</v>
      </c>
      <c r="C145" s="267"/>
      <c r="D145" s="268" t="e">
        <f t="shared" si="2"/>
        <v>#DIV/0!</v>
      </c>
      <c r="E145" s="269"/>
    </row>
    <row r="146" customHeight="1" spans="1:5">
      <c r="A146" s="278" t="s">
        <v>159</v>
      </c>
      <c r="B146" s="267">
        <v>0</v>
      </c>
      <c r="C146" s="267"/>
      <c r="D146" s="268" t="e">
        <f t="shared" si="2"/>
        <v>#DIV/0!</v>
      </c>
      <c r="E146" s="269"/>
    </row>
    <row r="147" customHeight="1" spans="1:5">
      <c r="A147" s="278" t="s">
        <v>84</v>
      </c>
      <c r="B147" s="267">
        <v>0</v>
      </c>
      <c r="C147" s="267"/>
      <c r="D147" s="268" t="e">
        <f t="shared" si="2"/>
        <v>#DIV/0!</v>
      </c>
      <c r="E147" s="269"/>
    </row>
    <row r="148" customHeight="1" spans="1:5">
      <c r="A148" s="278" t="s">
        <v>160</v>
      </c>
      <c r="B148" s="267">
        <v>0</v>
      </c>
      <c r="C148" s="267"/>
      <c r="D148" s="268" t="e">
        <f t="shared" si="2"/>
        <v>#DIV/0!</v>
      </c>
      <c r="E148" s="269"/>
    </row>
    <row r="149" customHeight="1" spans="1:5">
      <c r="A149" s="274" t="s">
        <v>161</v>
      </c>
      <c r="B149" s="275">
        <v>1422</v>
      </c>
      <c r="C149" s="275">
        <f>SUM(C150:C154)</f>
        <v>934</v>
      </c>
      <c r="D149" s="276">
        <f t="shared" si="2"/>
        <v>0.656821378340366</v>
      </c>
      <c r="E149" s="277"/>
    </row>
    <row r="150" customHeight="1" spans="1:5">
      <c r="A150" s="278" t="s">
        <v>75</v>
      </c>
      <c r="B150" s="267">
        <v>593</v>
      </c>
      <c r="C150" s="267">
        <v>718</v>
      </c>
      <c r="D150" s="268">
        <f t="shared" si="2"/>
        <v>1.21079258010118</v>
      </c>
      <c r="E150" s="269"/>
    </row>
    <row r="151" customHeight="1" spans="1:5">
      <c r="A151" s="278" t="s">
        <v>76</v>
      </c>
      <c r="B151" s="267">
        <v>95</v>
      </c>
      <c r="C151" s="267">
        <v>80</v>
      </c>
      <c r="D151" s="268">
        <f t="shared" si="2"/>
        <v>0.842105263157895</v>
      </c>
      <c r="E151" s="269"/>
    </row>
    <row r="152" customHeight="1" spans="1:5">
      <c r="A152" s="278" t="s">
        <v>77</v>
      </c>
      <c r="B152" s="267">
        <v>0</v>
      </c>
      <c r="C152" s="267"/>
      <c r="D152" s="268" t="e">
        <f t="shared" si="2"/>
        <v>#DIV/0!</v>
      </c>
      <c r="E152" s="269"/>
    </row>
    <row r="153" customHeight="1" spans="1:5">
      <c r="A153" s="278" t="s">
        <v>162</v>
      </c>
      <c r="B153" s="267">
        <v>0</v>
      </c>
      <c r="C153" s="267">
        <v>20</v>
      </c>
      <c r="D153" s="268" t="e">
        <f t="shared" si="2"/>
        <v>#DIV/0!</v>
      </c>
      <c r="E153" s="269"/>
    </row>
    <row r="154" s="261" customFormat="1" customHeight="1" spans="1:40">
      <c r="A154" s="278" t="s">
        <v>163</v>
      </c>
      <c r="B154" s="267">
        <v>734</v>
      </c>
      <c r="C154" s="267">
        <v>116</v>
      </c>
      <c r="D154" s="268">
        <f t="shared" si="2"/>
        <v>0.158038147138965</v>
      </c>
      <c r="E154" s="26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customHeight="1" spans="1:5">
      <c r="A155" s="274" t="s">
        <v>164</v>
      </c>
      <c r="B155" s="275">
        <v>242</v>
      </c>
      <c r="C155" s="275">
        <f>SUM(C156:C161)</f>
        <v>270</v>
      </c>
      <c r="D155" s="276">
        <f t="shared" si="2"/>
        <v>1.11570247933884</v>
      </c>
      <c r="E155" s="277"/>
    </row>
    <row r="156" customHeight="1" spans="1:5">
      <c r="A156" s="278" t="s">
        <v>75</v>
      </c>
      <c r="B156" s="267">
        <v>237</v>
      </c>
      <c r="C156" s="267">
        <v>250</v>
      </c>
      <c r="D156" s="268">
        <f t="shared" si="2"/>
        <v>1.05485232067511</v>
      </c>
      <c r="E156" s="269"/>
    </row>
    <row r="157" customHeight="1" spans="1:5">
      <c r="A157" s="278" t="s">
        <v>76</v>
      </c>
      <c r="B157" s="267">
        <v>5</v>
      </c>
      <c r="C157" s="267">
        <v>20</v>
      </c>
      <c r="D157" s="268">
        <f t="shared" si="2"/>
        <v>4</v>
      </c>
      <c r="E157" s="269"/>
    </row>
    <row r="158" customHeight="1" spans="1:5">
      <c r="A158" s="278" t="s">
        <v>77</v>
      </c>
      <c r="B158" s="267">
        <v>0</v>
      </c>
      <c r="C158" s="267"/>
      <c r="D158" s="268" t="e">
        <f t="shared" si="2"/>
        <v>#DIV/0!</v>
      </c>
      <c r="E158" s="269"/>
    </row>
    <row r="159" customHeight="1" spans="1:5">
      <c r="A159" s="278" t="s">
        <v>89</v>
      </c>
      <c r="B159" s="267">
        <v>0</v>
      </c>
      <c r="C159" s="267"/>
      <c r="D159" s="268" t="e">
        <f t="shared" si="2"/>
        <v>#DIV/0!</v>
      </c>
      <c r="E159" s="269"/>
    </row>
    <row r="160" customHeight="1" spans="1:5">
      <c r="A160" s="278" t="s">
        <v>84</v>
      </c>
      <c r="B160" s="267">
        <v>0</v>
      </c>
      <c r="C160" s="267"/>
      <c r="D160" s="268" t="e">
        <f t="shared" si="2"/>
        <v>#DIV/0!</v>
      </c>
      <c r="E160" s="269"/>
    </row>
    <row r="161" customHeight="1" spans="1:5">
      <c r="A161" s="278" t="s">
        <v>165</v>
      </c>
      <c r="B161" s="267">
        <v>0</v>
      </c>
      <c r="C161" s="267"/>
      <c r="D161" s="268" t="e">
        <f t="shared" si="2"/>
        <v>#DIV/0!</v>
      </c>
      <c r="E161" s="269"/>
    </row>
    <row r="162" customHeight="1" spans="1:5">
      <c r="A162" s="274" t="s">
        <v>166</v>
      </c>
      <c r="B162" s="275">
        <v>537</v>
      </c>
      <c r="C162" s="275">
        <f>SUM(C163:C168)</f>
        <v>594</v>
      </c>
      <c r="D162" s="276">
        <f t="shared" si="2"/>
        <v>1.10614525139665</v>
      </c>
      <c r="E162" s="277"/>
    </row>
    <row r="163" customHeight="1" spans="1:5">
      <c r="A163" s="278" t="s">
        <v>75</v>
      </c>
      <c r="B163" s="267">
        <v>290</v>
      </c>
      <c r="C163" s="267">
        <v>344</v>
      </c>
      <c r="D163" s="268">
        <f t="shared" si="2"/>
        <v>1.18620689655172</v>
      </c>
      <c r="E163" s="269"/>
    </row>
    <row r="164" customHeight="1" spans="1:5">
      <c r="A164" s="278" t="s">
        <v>76</v>
      </c>
      <c r="B164" s="267">
        <v>0</v>
      </c>
      <c r="C164" s="267"/>
      <c r="D164" s="268" t="e">
        <f t="shared" si="2"/>
        <v>#DIV/0!</v>
      </c>
      <c r="E164" s="269"/>
    </row>
    <row r="165" customHeight="1" spans="1:5">
      <c r="A165" s="278" t="s">
        <v>77</v>
      </c>
      <c r="B165" s="267">
        <v>0</v>
      </c>
      <c r="C165" s="267"/>
      <c r="D165" s="268" t="e">
        <f t="shared" si="2"/>
        <v>#DIV/0!</v>
      </c>
      <c r="E165" s="269"/>
    </row>
    <row r="166" customHeight="1" spans="1:5">
      <c r="A166" s="278" t="s">
        <v>167</v>
      </c>
      <c r="B166" s="267">
        <v>0</v>
      </c>
      <c r="C166" s="267"/>
      <c r="D166" s="268" t="e">
        <f t="shared" si="2"/>
        <v>#DIV/0!</v>
      </c>
      <c r="E166" s="269"/>
    </row>
    <row r="167" s="261" customFormat="1" customHeight="1" spans="1:40">
      <c r="A167" s="278" t="s">
        <v>84</v>
      </c>
      <c r="B167" s="267">
        <v>247</v>
      </c>
      <c r="C167" s="267">
        <v>250</v>
      </c>
      <c r="D167" s="268">
        <f t="shared" si="2"/>
        <v>1.01214574898785</v>
      </c>
      <c r="E167" s="269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customHeight="1" spans="1:5">
      <c r="A168" s="278" t="s">
        <v>168</v>
      </c>
      <c r="B168" s="267">
        <v>0</v>
      </c>
      <c r="C168" s="267"/>
      <c r="D168" s="268" t="e">
        <f t="shared" si="2"/>
        <v>#DIV/0!</v>
      </c>
      <c r="E168" s="269"/>
    </row>
    <row r="169" customHeight="1" spans="1:5">
      <c r="A169" s="274" t="s">
        <v>169</v>
      </c>
      <c r="B169" s="275">
        <v>7405</v>
      </c>
      <c r="C169" s="275">
        <f>SUM(C170:C175)</f>
        <v>11088</v>
      </c>
      <c r="D169" s="276">
        <f t="shared" si="2"/>
        <v>1.49736664415935</v>
      </c>
      <c r="E169" s="277"/>
    </row>
    <row r="170" customHeight="1" spans="1:5">
      <c r="A170" s="278" t="s">
        <v>75</v>
      </c>
      <c r="B170" s="267">
        <v>4864</v>
      </c>
      <c r="C170" s="267">
        <v>6000</v>
      </c>
      <c r="D170" s="268">
        <f t="shared" si="2"/>
        <v>1.23355263157895</v>
      </c>
      <c r="E170" s="269"/>
    </row>
    <row r="171" customHeight="1" spans="1:5">
      <c r="A171" s="278" t="s">
        <v>76</v>
      </c>
      <c r="B171" s="267">
        <v>1945</v>
      </c>
      <c r="C171" s="267">
        <v>4350</v>
      </c>
      <c r="D171" s="268">
        <f t="shared" si="2"/>
        <v>2.23650385604113</v>
      </c>
      <c r="E171" s="269"/>
    </row>
    <row r="172" customHeight="1" spans="1:5">
      <c r="A172" s="278" t="s">
        <v>77</v>
      </c>
      <c r="B172" s="267">
        <v>0</v>
      </c>
      <c r="C172" s="267"/>
      <c r="D172" s="268" t="e">
        <f t="shared" si="2"/>
        <v>#DIV/0!</v>
      </c>
      <c r="E172" s="269"/>
    </row>
    <row r="173" customHeight="1" spans="1:5">
      <c r="A173" s="278" t="s">
        <v>170</v>
      </c>
      <c r="B173" s="267">
        <v>0</v>
      </c>
      <c r="C173" s="267"/>
      <c r="D173" s="268" t="e">
        <f t="shared" si="2"/>
        <v>#DIV/0!</v>
      </c>
      <c r="E173" s="269"/>
    </row>
    <row r="174" s="261" customFormat="1" customHeight="1" spans="1:40">
      <c r="A174" s="278" t="s">
        <v>84</v>
      </c>
      <c r="B174" s="267">
        <v>596</v>
      </c>
      <c r="C174" s="267">
        <v>688</v>
      </c>
      <c r="D174" s="268">
        <f t="shared" si="2"/>
        <v>1.15436241610738</v>
      </c>
      <c r="E174" s="269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customHeight="1" spans="1:5">
      <c r="A175" s="278" t="s">
        <v>171</v>
      </c>
      <c r="B175" s="267">
        <v>0</v>
      </c>
      <c r="C175" s="267">
        <v>50</v>
      </c>
      <c r="D175" s="268" t="e">
        <f t="shared" si="2"/>
        <v>#DIV/0!</v>
      </c>
      <c r="E175" s="269"/>
    </row>
    <row r="176" customHeight="1" spans="1:5">
      <c r="A176" s="274" t="s">
        <v>172</v>
      </c>
      <c r="B176" s="275">
        <v>0</v>
      </c>
      <c r="C176" s="275">
        <f>SUM(C177:C182)</f>
        <v>0</v>
      </c>
      <c r="D176" s="276" t="e">
        <f t="shared" si="2"/>
        <v>#DIV/0!</v>
      </c>
      <c r="E176" s="277"/>
    </row>
    <row r="177" customHeight="1" spans="1:5">
      <c r="A177" s="278" t="s">
        <v>75</v>
      </c>
      <c r="B177" s="267">
        <v>0</v>
      </c>
      <c r="C177" s="267"/>
      <c r="D177" s="268" t="e">
        <f t="shared" si="2"/>
        <v>#DIV/0!</v>
      </c>
      <c r="E177" s="269"/>
    </row>
    <row r="178" customHeight="1" spans="1:5">
      <c r="A178" s="278" t="s">
        <v>76</v>
      </c>
      <c r="B178" s="267">
        <v>0</v>
      </c>
      <c r="C178" s="267"/>
      <c r="D178" s="268" t="e">
        <f t="shared" si="2"/>
        <v>#DIV/0!</v>
      </c>
      <c r="E178" s="269"/>
    </row>
    <row r="179" customHeight="1" spans="1:5">
      <c r="A179" s="278" t="s">
        <v>77</v>
      </c>
      <c r="B179" s="267">
        <v>0</v>
      </c>
      <c r="C179" s="267"/>
      <c r="D179" s="268" t="e">
        <f t="shared" si="2"/>
        <v>#DIV/0!</v>
      </c>
      <c r="E179" s="269"/>
    </row>
    <row r="180" customHeight="1" spans="1:5">
      <c r="A180" s="278" t="s">
        <v>173</v>
      </c>
      <c r="B180" s="267">
        <v>0</v>
      </c>
      <c r="C180" s="267"/>
      <c r="D180" s="268" t="e">
        <f t="shared" si="2"/>
        <v>#DIV/0!</v>
      </c>
      <c r="E180" s="269"/>
    </row>
    <row r="181" s="261" customFormat="1" customHeight="1" spans="1:40">
      <c r="A181" s="278" t="s">
        <v>84</v>
      </c>
      <c r="B181" s="267">
        <v>0</v>
      </c>
      <c r="C181" s="267"/>
      <c r="D181" s="268" t="e">
        <f t="shared" si="2"/>
        <v>#DIV/0!</v>
      </c>
      <c r="E181" s="269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customHeight="1" spans="1:5">
      <c r="A182" s="278" t="s">
        <v>174</v>
      </c>
      <c r="B182" s="267">
        <v>0</v>
      </c>
      <c r="C182" s="267"/>
      <c r="D182" s="268" t="e">
        <f t="shared" si="2"/>
        <v>#DIV/0!</v>
      </c>
      <c r="E182" s="269"/>
    </row>
    <row r="183" customHeight="1" spans="1:5">
      <c r="A183" s="274" t="s">
        <v>175</v>
      </c>
      <c r="B183" s="275">
        <v>1</v>
      </c>
      <c r="C183" s="275">
        <f>SUM(C184:C189)</f>
        <v>0</v>
      </c>
      <c r="D183" s="276">
        <f t="shared" si="2"/>
        <v>0</v>
      </c>
      <c r="E183" s="277"/>
    </row>
    <row r="184" customHeight="1" spans="1:5">
      <c r="A184" s="278" t="s">
        <v>75</v>
      </c>
      <c r="B184" s="267">
        <v>0</v>
      </c>
      <c r="C184" s="267"/>
      <c r="D184" s="268" t="e">
        <f t="shared" si="2"/>
        <v>#DIV/0!</v>
      </c>
      <c r="E184" s="269"/>
    </row>
    <row r="185" customHeight="1" spans="1:5">
      <c r="A185" s="278" t="s">
        <v>76</v>
      </c>
      <c r="B185" s="267">
        <v>1</v>
      </c>
      <c r="C185" s="267"/>
      <c r="D185" s="268">
        <f t="shared" si="2"/>
        <v>0</v>
      </c>
      <c r="E185" s="269"/>
    </row>
    <row r="186" customHeight="1" spans="1:5">
      <c r="A186" s="278" t="s">
        <v>77</v>
      </c>
      <c r="B186" s="267">
        <v>0</v>
      </c>
      <c r="C186" s="267"/>
      <c r="D186" s="268" t="e">
        <f t="shared" si="2"/>
        <v>#DIV/0!</v>
      </c>
      <c r="E186" s="269"/>
    </row>
    <row r="187" customHeight="1" spans="1:5">
      <c r="A187" s="278" t="s">
        <v>176</v>
      </c>
      <c r="B187" s="267">
        <v>0</v>
      </c>
      <c r="C187" s="267"/>
      <c r="D187" s="268" t="e">
        <f t="shared" si="2"/>
        <v>#DIV/0!</v>
      </c>
      <c r="E187" s="269"/>
    </row>
    <row r="188" customHeight="1" spans="1:5">
      <c r="A188" s="278" t="s">
        <v>84</v>
      </c>
      <c r="B188" s="267">
        <v>0</v>
      </c>
      <c r="C188" s="267"/>
      <c r="D188" s="268" t="e">
        <f t="shared" si="2"/>
        <v>#DIV/0!</v>
      </c>
      <c r="E188" s="269"/>
    </row>
    <row r="189" customHeight="1" spans="1:5">
      <c r="A189" s="278" t="s">
        <v>177</v>
      </c>
      <c r="B189" s="267">
        <v>0</v>
      </c>
      <c r="C189" s="267"/>
      <c r="D189" s="268" t="e">
        <f t="shared" si="2"/>
        <v>#DIV/0!</v>
      </c>
      <c r="E189" s="269"/>
    </row>
    <row r="190" s="261" customFormat="1" customHeight="1" spans="1:40">
      <c r="A190" s="274" t="s">
        <v>178</v>
      </c>
      <c r="B190" s="275">
        <v>1</v>
      </c>
      <c r="C190" s="275">
        <f>SUM(C191:C197)</f>
        <v>0</v>
      </c>
      <c r="D190" s="276">
        <f t="shared" si="2"/>
        <v>0</v>
      </c>
      <c r="E190" s="27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customHeight="1" spans="1:5">
      <c r="A191" s="278" t="s">
        <v>75</v>
      </c>
      <c r="B191" s="267">
        <v>0</v>
      </c>
      <c r="C191" s="267"/>
      <c r="D191" s="268" t="e">
        <f t="shared" si="2"/>
        <v>#DIV/0!</v>
      </c>
      <c r="E191" s="269"/>
    </row>
    <row r="192" customHeight="1" spans="1:5">
      <c r="A192" s="278" t="s">
        <v>76</v>
      </c>
      <c r="B192" s="267">
        <v>0</v>
      </c>
      <c r="C192" s="267"/>
      <c r="D192" s="268" t="e">
        <f t="shared" si="2"/>
        <v>#DIV/0!</v>
      </c>
      <c r="E192" s="269"/>
    </row>
    <row r="193" customHeight="1" spans="1:5">
      <c r="A193" s="278" t="s">
        <v>77</v>
      </c>
      <c r="B193" s="267">
        <v>0</v>
      </c>
      <c r="C193" s="267"/>
      <c r="D193" s="268" t="e">
        <f t="shared" si="2"/>
        <v>#DIV/0!</v>
      </c>
      <c r="E193" s="269"/>
    </row>
    <row r="194" customHeight="1" spans="1:5">
      <c r="A194" s="278" t="s">
        <v>179</v>
      </c>
      <c r="B194" s="267">
        <v>0</v>
      </c>
      <c r="C194" s="267"/>
      <c r="D194" s="268" t="e">
        <f t="shared" si="2"/>
        <v>#DIV/0!</v>
      </c>
      <c r="E194" s="269"/>
    </row>
    <row r="195" customHeight="1" spans="1:5">
      <c r="A195" s="278" t="s">
        <v>180</v>
      </c>
      <c r="B195" s="267">
        <v>1</v>
      </c>
      <c r="C195" s="267"/>
      <c r="D195" s="268">
        <f t="shared" si="2"/>
        <v>0</v>
      </c>
      <c r="E195" s="269"/>
    </row>
    <row r="196" customFormat="1" customHeight="1" spans="1:40">
      <c r="A196" s="278" t="s">
        <v>84</v>
      </c>
      <c r="B196" s="267">
        <v>0</v>
      </c>
      <c r="C196" s="267"/>
      <c r="D196" s="268" t="e">
        <f t="shared" si="2"/>
        <v>#DIV/0!</v>
      </c>
      <c r="E196" s="269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="261" customFormat="1" customHeight="1" spans="1:40">
      <c r="A197" s="278" t="s">
        <v>181</v>
      </c>
      <c r="B197" s="267">
        <v>0</v>
      </c>
      <c r="C197" s="267"/>
      <c r="D197" s="268" t="e">
        <f t="shared" ref="D197:D249" si="3">C197/B197</f>
        <v>#DIV/0!</v>
      </c>
      <c r="E197" s="269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customHeight="1" spans="1:5">
      <c r="A198" s="274" t="s">
        <v>182</v>
      </c>
      <c r="B198" s="275">
        <v>0</v>
      </c>
      <c r="C198" s="275">
        <f>SUM(C199:C203)</f>
        <v>0</v>
      </c>
      <c r="D198" s="276" t="e">
        <f t="shared" si="3"/>
        <v>#DIV/0!</v>
      </c>
      <c r="E198" s="277"/>
    </row>
    <row r="199" customHeight="1" spans="1:5">
      <c r="A199" s="278" t="s">
        <v>75</v>
      </c>
      <c r="B199" s="267">
        <v>0</v>
      </c>
      <c r="C199" s="267"/>
      <c r="D199" s="268" t="e">
        <f t="shared" si="3"/>
        <v>#DIV/0!</v>
      </c>
      <c r="E199" s="269"/>
    </row>
    <row r="200" customHeight="1" spans="1:5">
      <c r="A200" s="278" t="s">
        <v>76</v>
      </c>
      <c r="B200" s="267">
        <v>0</v>
      </c>
      <c r="C200" s="267"/>
      <c r="D200" s="268" t="e">
        <f t="shared" si="3"/>
        <v>#DIV/0!</v>
      </c>
      <c r="E200" s="269"/>
    </row>
    <row r="201" customHeight="1" spans="1:5">
      <c r="A201" s="278" t="s">
        <v>77</v>
      </c>
      <c r="B201" s="267">
        <v>0</v>
      </c>
      <c r="C201" s="267"/>
      <c r="D201" s="268" t="e">
        <f t="shared" si="3"/>
        <v>#DIV/0!</v>
      </c>
      <c r="E201" s="269"/>
    </row>
    <row r="202" customHeight="1" spans="1:5">
      <c r="A202" s="278" t="s">
        <v>84</v>
      </c>
      <c r="B202" s="267">
        <v>0</v>
      </c>
      <c r="C202" s="267"/>
      <c r="D202" s="268" t="e">
        <f t="shared" si="3"/>
        <v>#DIV/0!</v>
      </c>
      <c r="E202" s="269"/>
    </row>
    <row r="203" customHeight="1" spans="1:5">
      <c r="A203" s="278" t="s">
        <v>183</v>
      </c>
      <c r="B203" s="267">
        <v>0</v>
      </c>
      <c r="C203" s="267"/>
      <c r="D203" s="268" t="e">
        <f t="shared" si="3"/>
        <v>#DIV/0!</v>
      </c>
      <c r="E203" s="269"/>
    </row>
    <row r="204" s="261" customFormat="1" customHeight="1" spans="1:40">
      <c r="A204" s="274" t="s">
        <v>184</v>
      </c>
      <c r="B204" s="275">
        <v>3046</v>
      </c>
      <c r="C204" s="275">
        <f>SUM(C205:C209)</f>
        <v>6500</v>
      </c>
      <c r="D204" s="276">
        <f t="shared" si="3"/>
        <v>2.13394615889691</v>
      </c>
      <c r="E204" s="27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customHeight="1" spans="1:5">
      <c r="A205" s="278" t="s">
        <v>75</v>
      </c>
      <c r="B205" s="267">
        <v>0</v>
      </c>
      <c r="C205" s="267"/>
      <c r="D205" s="268" t="e">
        <f t="shared" si="3"/>
        <v>#DIV/0!</v>
      </c>
      <c r="E205" s="269"/>
    </row>
    <row r="206" customHeight="1" spans="1:5">
      <c r="A206" s="278" t="s">
        <v>76</v>
      </c>
      <c r="B206" s="267">
        <v>55</v>
      </c>
      <c r="C206" s="267"/>
      <c r="D206" s="268">
        <f t="shared" si="3"/>
        <v>0</v>
      </c>
      <c r="E206" s="269"/>
    </row>
    <row r="207" customHeight="1" spans="1:5">
      <c r="A207" s="278" t="s">
        <v>77</v>
      </c>
      <c r="B207" s="267">
        <v>0</v>
      </c>
      <c r="C207" s="267"/>
      <c r="D207" s="268" t="e">
        <f t="shared" si="3"/>
        <v>#DIV/0!</v>
      </c>
      <c r="E207" s="269"/>
    </row>
    <row r="208" customHeight="1" spans="1:5">
      <c r="A208" s="278" t="s">
        <v>84</v>
      </c>
      <c r="B208" s="267">
        <v>0</v>
      </c>
      <c r="C208" s="267"/>
      <c r="D208" s="268" t="e">
        <f t="shared" si="3"/>
        <v>#DIV/0!</v>
      </c>
      <c r="E208" s="269"/>
    </row>
    <row r="209" customHeight="1" spans="1:5">
      <c r="A209" s="278" t="s">
        <v>185</v>
      </c>
      <c r="B209" s="267">
        <v>2991</v>
      </c>
      <c r="C209" s="267">
        <v>6500</v>
      </c>
      <c r="D209" s="268">
        <f t="shared" si="3"/>
        <v>2.17318622534269</v>
      </c>
      <c r="E209" s="269"/>
    </row>
    <row r="210" customHeight="1" spans="1:5">
      <c r="A210" s="274" t="s">
        <v>186</v>
      </c>
      <c r="B210" s="275">
        <v>728</v>
      </c>
      <c r="C210" s="275">
        <f>SUM(C211:C216)</f>
        <v>3300</v>
      </c>
      <c r="D210" s="276">
        <f t="shared" si="3"/>
        <v>4.53296703296703</v>
      </c>
      <c r="E210" s="277"/>
    </row>
    <row r="211" s="261" customFormat="1" customHeight="1" spans="1:40">
      <c r="A211" s="278" t="s">
        <v>75</v>
      </c>
      <c r="B211" s="267">
        <v>0</v>
      </c>
      <c r="C211" s="267"/>
      <c r="D211" s="268" t="e">
        <f t="shared" si="3"/>
        <v>#DIV/0!</v>
      </c>
      <c r="E211" s="26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customHeight="1" spans="1:5">
      <c r="A212" s="278" t="s">
        <v>76</v>
      </c>
      <c r="B212" s="267">
        <v>0</v>
      </c>
      <c r="C212" s="267"/>
      <c r="D212" s="268" t="e">
        <f t="shared" si="3"/>
        <v>#DIV/0!</v>
      </c>
      <c r="E212" s="269"/>
    </row>
    <row r="213" customHeight="1" spans="1:5">
      <c r="A213" s="278" t="s">
        <v>77</v>
      </c>
      <c r="B213" s="267">
        <v>0</v>
      </c>
      <c r="C213" s="267"/>
      <c r="D213" s="268" t="e">
        <f t="shared" si="3"/>
        <v>#DIV/0!</v>
      </c>
      <c r="E213" s="269"/>
    </row>
    <row r="214" customHeight="1" spans="1:5">
      <c r="A214" s="278" t="s">
        <v>187</v>
      </c>
      <c r="B214" s="267">
        <v>0</v>
      </c>
      <c r="C214" s="267"/>
      <c r="D214" s="268" t="e">
        <f t="shared" si="3"/>
        <v>#DIV/0!</v>
      </c>
      <c r="E214" s="269"/>
    </row>
    <row r="215" customHeight="1" spans="1:5">
      <c r="A215" s="278" t="s">
        <v>84</v>
      </c>
      <c r="B215" s="267">
        <v>275</v>
      </c>
      <c r="C215" s="267">
        <v>300</v>
      </c>
      <c r="D215" s="268">
        <f t="shared" si="3"/>
        <v>1.09090909090909</v>
      </c>
      <c r="E215" s="269"/>
    </row>
    <row r="216" customHeight="1" spans="1:5">
      <c r="A216" s="278" t="s">
        <v>188</v>
      </c>
      <c r="B216" s="267">
        <v>453</v>
      </c>
      <c r="C216" s="267">
        <v>3000</v>
      </c>
      <c r="D216" s="268">
        <f t="shared" si="3"/>
        <v>6.62251655629139</v>
      </c>
      <c r="E216" s="269"/>
    </row>
    <row r="217" customHeight="1" spans="1:5">
      <c r="A217" s="274" t="s">
        <v>189</v>
      </c>
      <c r="B217" s="275">
        <v>6684</v>
      </c>
      <c r="C217" s="275">
        <f>SUM(C218:C231)</f>
        <v>8266</v>
      </c>
      <c r="D217" s="276">
        <f t="shared" si="3"/>
        <v>1.23668461998803</v>
      </c>
      <c r="E217" s="277"/>
    </row>
    <row r="218" s="261" customFormat="1" customHeight="1" spans="1:40">
      <c r="A218" s="278" t="s">
        <v>75</v>
      </c>
      <c r="B218" s="267">
        <v>4829</v>
      </c>
      <c r="C218" s="267">
        <v>5708</v>
      </c>
      <c r="D218" s="268">
        <f t="shared" si="3"/>
        <v>1.18202526402982</v>
      </c>
      <c r="E218" s="269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customHeight="1" spans="1:5">
      <c r="A219" s="278" t="s">
        <v>76</v>
      </c>
      <c r="B219" s="267">
        <v>0</v>
      </c>
      <c r="C219" s="267"/>
      <c r="D219" s="268" t="e">
        <f t="shared" si="3"/>
        <v>#DIV/0!</v>
      </c>
      <c r="E219" s="269"/>
    </row>
    <row r="220" customHeight="1" spans="1:5">
      <c r="A220" s="278" t="s">
        <v>77</v>
      </c>
      <c r="B220" s="267">
        <v>0</v>
      </c>
      <c r="C220" s="267"/>
      <c r="D220" s="268" t="e">
        <f t="shared" si="3"/>
        <v>#DIV/0!</v>
      </c>
      <c r="E220" s="269"/>
    </row>
    <row r="221" customHeight="1" spans="1:5">
      <c r="A221" s="278" t="s">
        <v>190</v>
      </c>
      <c r="B221" s="267">
        <v>0</v>
      </c>
      <c r="C221" s="267"/>
      <c r="D221" s="268" t="e">
        <f t="shared" si="3"/>
        <v>#DIV/0!</v>
      </c>
      <c r="E221" s="269"/>
    </row>
    <row r="222" customHeight="1" spans="1:5">
      <c r="A222" s="278" t="s">
        <v>191</v>
      </c>
      <c r="B222" s="267">
        <v>0</v>
      </c>
      <c r="C222" s="267"/>
      <c r="D222" s="268" t="e">
        <f t="shared" si="3"/>
        <v>#DIV/0!</v>
      </c>
      <c r="E222" s="269"/>
    </row>
    <row r="223" customHeight="1" spans="1:5">
      <c r="A223" s="278" t="s">
        <v>116</v>
      </c>
      <c r="B223" s="267">
        <v>0</v>
      </c>
      <c r="C223" s="267"/>
      <c r="D223" s="268" t="e">
        <f t="shared" si="3"/>
        <v>#DIV/0!</v>
      </c>
      <c r="E223" s="269"/>
    </row>
    <row r="224" customHeight="1" spans="1:5">
      <c r="A224" s="278" t="s">
        <v>192</v>
      </c>
      <c r="B224" s="267">
        <v>0</v>
      </c>
      <c r="C224" s="267"/>
      <c r="D224" s="268" t="e">
        <f t="shared" si="3"/>
        <v>#DIV/0!</v>
      </c>
      <c r="E224" s="269"/>
    </row>
    <row r="225" s="261" customFormat="1" customHeight="1" spans="1:40">
      <c r="A225" s="278" t="s">
        <v>193</v>
      </c>
      <c r="B225" s="267">
        <v>0</v>
      </c>
      <c r="C225" s="267"/>
      <c r="D225" s="268" t="e">
        <f t="shared" si="3"/>
        <v>#DIV/0!</v>
      </c>
      <c r="E225" s="269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customHeight="1" spans="1:5">
      <c r="A226" s="278" t="s">
        <v>194</v>
      </c>
      <c r="B226" s="267">
        <v>0</v>
      </c>
      <c r="C226" s="267"/>
      <c r="D226" s="268" t="e">
        <f t="shared" si="3"/>
        <v>#DIV/0!</v>
      </c>
      <c r="E226" s="269"/>
    </row>
    <row r="227" customHeight="1" spans="1:5">
      <c r="A227" s="278" t="s">
        <v>195</v>
      </c>
      <c r="B227" s="267">
        <v>0</v>
      </c>
      <c r="C227" s="267"/>
      <c r="D227" s="268" t="e">
        <f t="shared" si="3"/>
        <v>#DIV/0!</v>
      </c>
      <c r="E227" s="269"/>
    </row>
    <row r="228" customHeight="1" spans="1:5">
      <c r="A228" s="278" t="s">
        <v>196</v>
      </c>
      <c r="B228" s="267">
        <v>0</v>
      </c>
      <c r="C228" s="267"/>
      <c r="D228" s="268" t="e">
        <f t="shared" si="3"/>
        <v>#DIV/0!</v>
      </c>
      <c r="E228" s="269"/>
    </row>
    <row r="229" s="261" customFormat="1" customHeight="1" spans="1:40">
      <c r="A229" s="278" t="s">
        <v>197</v>
      </c>
      <c r="B229" s="267">
        <v>1004</v>
      </c>
      <c r="C229" s="267">
        <v>1100</v>
      </c>
      <c r="D229" s="268">
        <f t="shared" si="3"/>
        <v>1.09561752988048</v>
      </c>
      <c r="E229" s="269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customHeight="1" spans="1:5">
      <c r="A230" s="278" t="s">
        <v>84</v>
      </c>
      <c r="B230" s="267">
        <v>730</v>
      </c>
      <c r="C230" s="267">
        <v>800</v>
      </c>
      <c r="D230" s="268">
        <f t="shared" si="3"/>
        <v>1.0958904109589</v>
      </c>
      <c r="E230" s="269"/>
    </row>
    <row r="231" customHeight="1" spans="1:5">
      <c r="A231" s="278" t="s">
        <v>198</v>
      </c>
      <c r="B231" s="267">
        <v>121</v>
      </c>
      <c r="C231" s="267">
        <v>658</v>
      </c>
      <c r="D231" s="268">
        <f t="shared" si="3"/>
        <v>5.43801652892562</v>
      </c>
      <c r="E231" s="269"/>
    </row>
    <row r="232" customHeight="1" spans="1:5">
      <c r="A232" s="274" t="s">
        <v>199</v>
      </c>
      <c r="B232" s="275">
        <v>1</v>
      </c>
      <c r="C232" s="275">
        <f>SUM(C233:C234)</f>
        <v>0</v>
      </c>
      <c r="D232" s="276">
        <f t="shared" si="3"/>
        <v>0</v>
      </c>
      <c r="E232" s="277"/>
    </row>
    <row r="233" customHeight="1" spans="1:5">
      <c r="A233" s="278" t="s">
        <v>200</v>
      </c>
      <c r="B233" s="267">
        <v>0</v>
      </c>
      <c r="C233" s="267"/>
      <c r="D233" s="268" t="e">
        <f t="shared" si="3"/>
        <v>#DIV/0!</v>
      </c>
      <c r="E233" s="269"/>
    </row>
    <row r="234" customHeight="1" spans="1:5">
      <c r="A234" s="278" t="s">
        <v>201</v>
      </c>
      <c r="B234" s="267">
        <v>1</v>
      </c>
      <c r="C234" s="267"/>
      <c r="D234" s="268">
        <f t="shared" si="3"/>
        <v>0</v>
      </c>
      <c r="E234" s="269"/>
    </row>
    <row r="235" s="261" customFormat="1" customHeight="1" spans="1:40">
      <c r="A235" s="270" t="s">
        <v>202</v>
      </c>
      <c r="B235" s="271">
        <v>0</v>
      </c>
      <c r="C235" s="271">
        <f>C236+C243+C246+C249+C255+C260+C262+C267+C273</f>
        <v>0</v>
      </c>
      <c r="D235" s="272" t="e">
        <f t="shared" si="3"/>
        <v>#DIV/0!</v>
      </c>
      <c r="E235" s="27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customHeight="1" spans="1:5">
      <c r="A236" s="274" t="s">
        <v>203</v>
      </c>
      <c r="B236" s="275">
        <v>0</v>
      </c>
      <c r="C236" s="275">
        <f>SUM(C237:C242)</f>
        <v>0</v>
      </c>
      <c r="D236" s="276" t="e">
        <f t="shared" si="3"/>
        <v>#DIV/0!</v>
      </c>
      <c r="E236" s="277"/>
    </row>
    <row r="237" customHeight="1" spans="1:5">
      <c r="A237" s="278" t="s">
        <v>75</v>
      </c>
      <c r="B237" s="267">
        <v>0</v>
      </c>
      <c r="C237" s="267"/>
      <c r="D237" s="268" t="e">
        <f t="shared" si="3"/>
        <v>#DIV/0!</v>
      </c>
      <c r="E237" s="269"/>
    </row>
    <row r="238" customHeight="1" spans="1:5">
      <c r="A238" s="278" t="s">
        <v>76</v>
      </c>
      <c r="B238" s="267">
        <v>0</v>
      </c>
      <c r="C238" s="267"/>
      <c r="D238" s="268" t="e">
        <f t="shared" si="3"/>
        <v>#DIV/0!</v>
      </c>
      <c r="E238" s="269"/>
    </row>
    <row r="239" customHeight="1" spans="1:5">
      <c r="A239" s="278" t="s">
        <v>77</v>
      </c>
      <c r="B239" s="267">
        <v>0</v>
      </c>
      <c r="C239" s="267"/>
      <c r="D239" s="268" t="e">
        <f t="shared" si="3"/>
        <v>#DIV/0!</v>
      </c>
      <c r="E239" s="269"/>
    </row>
    <row r="240" customHeight="1" spans="1:5">
      <c r="A240" s="278" t="s">
        <v>170</v>
      </c>
      <c r="B240" s="267">
        <v>0</v>
      </c>
      <c r="C240" s="267"/>
      <c r="D240" s="268" t="e">
        <f t="shared" si="3"/>
        <v>#DIV/0!</v>
      </c>
      <c r="E240" s="269"/>
    </row>
    <row r="241" s="261" customFormat="1" customHeight="1" spans="1:40">
      <c r="A241" s="278" t="s">
        <v>84</v>
      </c>
      <c r="B241" s="267">
        <v>0</v>
      </c>
      <c r="C241" s="267"/>
      <c r="D241" s="268" t="e">
        <f t="shared" si="3"/>
        <v>#DIV/0!</v>
      </c>
      <c r="E241" s="269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customHeight="1" spans="1:5">
      <c r="A242" s="278" t="s">
        <v>204</v>
      </c>
      <c r="B242" s="267">
        <v>0</v>
      </c>
      <c r="C242" s="267"/>
      <c r="D242" s="268" t="e">
        <f t="shared" si="3"/>
        <v>#DIV/0!</v>
      </c>
      <c r="E242" s="269"/>
    </row>
    <row r="243" customHeight="1" spans="1:5">
      <c r="A243" s="274" t="s">
        <v>205</v>
      </c>
      <c r="B243" s="275">
        <v>0</v>
      </c>
      <c r="C243" s="275">
        <f>SUM(C244:C245)</f>
        <v>0</v>
      </c>
      <c r="D243" s="276" t="e">
        <f t="shared" si="3"/>
        <v>#DIV/0!</v>
      </c>
      <c r="E243" s="277"/>
    </row>
    <row r="244" customHeight="1" spans="1:5">
      <c r="A244" s="278" t="s">
        <v>206</v>
      </c>
      <c r="B244" s="267">
        <v>0</v>
      </c>
      <c r="C244" s="267"/>
      <c r="D244" s="268" t="e">
        <f t="shared" si="3"/>
        <v>#DIV/0!</v>
      </c>
      <c r="E244" s="269"/>
    </row>
    <row r="245" customHeight="1" spans="1:5">
      <c r="A245" s="278" t="s">
        <v>207</v>
      </c>
      <c r="B245" s="267">
        <v>0</v>
      </c>
      <c r="C245" s="267"/>
      <c r="D245" s="268" t="e">
        <f t="shared" si="3"/>
        <v>#DIV/0!</v>
      </c>
      <c r="E245" s="269"/>
    </row>
    <row r="246" customHeight="1" spans="1:5">
      <c r="A246" s="274" t="s">
        <v>208</v>
      </c>
      <c r="B246" s="275">
        <v>0</v>
      </c>
      <c r="C246" s="275">
        <f>SUM(C247:C248)</f>
        <v>0</v>
      </c>
      <c r="D246" s="276" t="e">
        <f t="shared" si="3"/>
        <v>#DIV/0!</v>
      </c>
      <c r="E246" s="277"/>
    </row>
    <row r="247" s="261" customFormat="1" customHeight="1" spans="1:40">
      <c r="A247" s="278" t="s">
        <v>209</v>
      </c>
      <c r="B247" s="267">
        <v>0</v>
      </c>
      <c r="C247" s="267"/>
      <c r="D247" s="268" t="e">
        <f t="shared" si="3"/>
        <v>#DIV/0!</v>
      </c>
      <c r="E247" s="269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customHeight="1" spans="1:5">
      <c r="A248" s="278" t="s">
        <v>210</v>
      </c>
      <c r="B248" s="267">
        <v>0</v>
      </c>
      <c r="C248" s="267"/>
      <c r="D248" s="268" t="e">
        <f t="shared" si="3"/>
        <v>#DIV/0!</v>
      </c>
      <c r="E248" s="269"/>
    </row>
    <row r="249" customHeight="1" spans="1:5">
      <c r="A249" s="274" t="s">
        <v>211</v>
      </c>
      <c r="B249" s="275">
        <v>0</v>
      </c>
      <c r="C249" s="275">
        <f>SUM(C250:C254)</f>
        <v>0</v>
      </c>
      <c r="D249" s="276" t="e">
        <f t="shared" si="3"/>
        <v>#DIV/0!</v>
      </c>
      <c r="E249" s="277"/>
    </row>
    <row r="250" s="262" customFormat="1" customHeight="1" spans="1:40">
      <c r="A250" s="278" t="s">
        <v>212</v>
      </c>
      <c r="B250" s="267">
        <v>0</v>
      </c>
      <c r="C250" s="267"/>
      <c r="D250" s="268"/>
      <c r="E250" s="269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="261" customFormat="1" customHeight="1" spans="1:40">
      <c r="A251" s="278" t="s">
        <v>213</v>
      </c>
      <c r="B251" s="267">
        <v>0</v>
      </c>
      <c r="C251" s="267"/>
      <c r="D251" s="268" t="e">
        <f t="shared" ref="D251:D314" si="4">C251/B251</f>
        <v>#DIV/0!</v>
      </c>
      <c r="E251" s="269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="261" customFormat="1" customHeight="1" spans="1:40">
      <c r="A252" s="278" t="s">
        <v>214</v>
      </c>
      <c r="B252" s="267">
        <v>0</v>
      </c>
      <c r="C252" s="267"/>
      <c r="D252" s="268" t="e">
        <f t="shared" si="4"/>
        <v>#DIV/0!</v>
      </c>
      <c r="E252" s="269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="262" customFormat="1" customHeight="1" spans="1:40">
      <c r="A253" s="278" t="s">
        <v>215</v>
      </c>
      <c r="B253" s="267">
        <v>0</v>
      </c>
      <c r="C253" s="267"/>
      <c r="D253" s="268" t="e">
        <f t="shared" si="4"/>
        <v>#DIV/0!</v>
      </c>
      <c r="E253" s="269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="261" customFormat="1" customHeight="1" spans="1:40">
      <c r="A254" s="278" t="s">
        <v>216</v>
      </c>
      <c r="B254" s="267">
        <v>0</v>
      </c>
      <c r="C254" s="267"/>
      <c r="D254" s="268" t="e">
        <f t="shared" si="4"/>
        <v>#DIV/0!</v>
      </c>
      <c r="E254" s="269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customHeight="1" spans="1:5">
      <c r="A255" s="274" t="s">
        <v>217</v>
      </c>
      <c r="B255" s="275">
        <v>0</v>
      </c>
      <c r="C255" s="275">
        <f>SUM(C256:C259)</f>
        <v>0</v>
      </c>
      <c r="D255" s="276" t="e">
        <f t="shared" si="4"/>
        <v>#DIV/0!</v>
      </c>
      <c r="E255" s="277"/>
    </row>
    <row r="256" customHeight="1" spans="1:5">
      <c r="A256" s="278" t="s">
        <v>218</v>
      </c>
      <c r="B256" s="267">
        <v>0</v>
      </c>
      <c r="C256" s="267"/>
      <c r="D256" s="268" t="e">
        <f t="shared" si="4"/>
        <v>#DIV/0!</v>
      </c>
      <c r="E256" s="269"/>
    </row>
    <row r="257" customHeight="1" spans="1:5">
      <c r="A257" s="278" t="s">
        <v>219</v>
      </c>
      <c r="B257" s="267">
        <v>0</v>
      </c>
      <c r="C257" s="267"/>
      <c r="D257" s="268" t="e">
        <f t="shared" si="4"/>
        <v>#DIV/0!</v>
      </c>
      <c r="E257" s="269"/>
    </row>
    <row r="258" customHeight="1" spans="1:5">
      <c r="A258" s="278" t="s">
        <v>220</v>
      </c>
      <c r="B258" s="267">
        <v>0</v>
      </c>
      <c r="C258" s="267"/>
      <c r="D258" s="268" t="e">
        <f t="shared" si="4"/>
        <v>#DIV/0!</v>
      </c>
      <c r="E258" s="269"/>
    </row>
    <row r="259" customHeight="1" spans="1:5">
      <c r="A259" s="278" t="s">
        <v>221</v>
      </c>
      <c r="B259" s="267">
        <v>0</v>
      </c>
      <c r="C259" s="267"/>
      <c r="D259" s="268" t="e">
        <f t="shared" si="4"/>
        <v>#DIV/0!</v>
      </c>
      <c r="E259" s="269"/>
    </row>
    <row r="260" customHeight="1" spans="1:5">
      <c r="A260" s="274" t="s">
        <v>222</v>
      </c>
      <c r="B260" s="275">
        <v>0</v>
      </c>
      <c r="C260" s="275">
        <f>C261</f>
        <v>0</v>
      </c>
      <c r="D260" s="276" t="e">
        <f t="shared" si="4"/>
        <v>#DIV/0!</v>
      </c>
      <c r="E260" s="277"/>
    </row>
    <row r="261" customHeight="1" spans="1:5">
      <c r="A261" s="278" t="s">
        <v>223</v>
      </c>
      <c r="B261" s="267">
        <v>0</v>
      </c>
      <c r="C261" s="267"/>
      <c r="D261" s="268" t="e">
        <f t="shared" si="4"/>
        <v>#DIV/0!</v>
      </c>
      <c r="E261" s="269"/>
    </row>
    <row r="262" customHeight="1" spans="1:5">
      <c r="A262" s="274" t="s">
        <v>224</v>
      </c>
      <c r="B262" s="275">
        <v>0</v>
      </c>
      <c r="C262" s="275">
        <f>SUM(C263:C266)</f>
        <v>0</v>
      </c>
      <c r="D262" s="276" t="e">
        <f t="shared" si="4"/>
        <v>#DIV/0!</v>
      </c>
      <c r="E262" s="277"/>
    </row>
    <row r="263" customHeight="1" spans="1:5">
      <c r="A263" s="278" t="s">
        <v>225</v>
      </c>
      <c r="B263" s="267">
        <v>0</v>
      </c>
      <c r="C263" s="267"/>
      <c r="D263" s="268" t="e">
        <f t="shared" si="4"/>
        <v>#DIV/0!</v>
      </c>
      <c r="E263" s="269"/>
    </row>
    <row r="264" s="261" customFormat="1" customHeight="1" spans="1:40">
      <c r="A264" s="278" t="s">
        <v>226</v>
      </c>
      <c r="B264" s="267">
        <v>0</v>
      </c>
      <c r="C264" s="267"/>
      <c r="D264" s="268" t="e">
        <f t="shared" si="4"/>
        <v>#DIV/0!</v>
      </c>
      <c r="E264" s="26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="262" customFormat="1" customHeight="1" spans="1:40">
      <c r="A265" s="278" t="s">
        <v>227</v>
      </c>
      <c r="B265" s="267">
        <v>0</v>
      </c>
      <c r="C265" s="267"/>
      <c r="D265" s="268" t="e">
        <f t="shared" si="4"/>
        <v>#DIV/0!</v>
      </c>
      <c r="E265" s="269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="261" customFormat="1" customHeight="1" spans="1:40">
      <c r="A266" s="278" t="s">
        <v>228</v>
      </c>
      <c r="B266" s="267">
        <v>0</v>
      </c>
      <c r="C266" s="267"/>
      <c r="D266" s="268" t="e">
        <f t="shared" si="4"/>
        <v>#DIV/0!</v>
      </c>
      <c r="E266" s="269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customHeight="1" spans="1:5">
      <c r="A267" s="274" t="s">
        <v>229</v>
      </c>
      <c r="B267" s="275">
        <v>0</v>
      </c>
      <c r="C267" s="275">
        <f>SUM(C268:C272)</f>
        <v>0</v>
      </c>
      <c r="D267" s="276" t="e">
        <f t="shared" si="4"/>
        <v>#DIV/0!</v>
      </c>
      <c r="E267" s="277"/>
    </row>
    <row r="268" customHeight="1" spans="1:5">
      <c r="A268" s="278" t="s">
        <v>75</v>
      </c>
      <c r="B268" s="267">
        <v>0</v>
      </c>
      <c r="C268" s="267"/>
      <c r="D268" s="268" t="e">
        <f t="shared" si="4"/>
        <v>#DIV/0!</v>
      </c>
      <c r="E268" s="269"/>
    </row>
    <row r="269" customHeight="1" spans="1:5">
      <c r="A269" s="278" t="s">
        <v>76</v>
      </c>
      <c r="B269" s="267">
        <v>0</v>
      </c>
      <c r="C269" s="267"/>
      <c r="D269" s="268" t="e">
        <f t="shared" si="4"/>
        <v>#DIV/0!</v>
      </c>
      <c r="E269" s="269"/>
    </row>
    <row r="270" customHeight="1" spans="1:5">
      <c r="A270" s="278" t="s">
        <v>77</v>
      </c>
      <c r="B270" s="267">
        <v>0</v>
      </c>
      <c r="C270" s="267"/>
      <c r="D270" s="268" t="e">
        <f t="shared" si="4"/>
        <v>#DIV/0!</v>
      </c>
      <c r="E270" s="269"/>
    </row>
    <row r="271" customHeight="1" spans="1:5">
      <c r="A271" s="278" t="s">
        <v>84</v>
      </c>
      <c r="B271" s="267">
        <v>0</v>
      </c>
      <c r="C271" s="267"/>
      <c r="D271" s="268" t="e">
        <f t="shared" si="4"/>
        <v>#DIV/0!</v>
      </c>
      <c r="E271" s="269"/>
    </row>
    <row r="272" customHeight="1" spans="1:5">
      <c r="A272" s="278" t="s">
        <v>230</v>
      </c>
      <c r="B272" s="267">
        <v>0</v>
      </c>
      <c r="C272" s="267"/>
      <c r="D272" s="268" t="e">
        <f t="shared" si="4"/>
        <v>#DIV/0!</v>
      </c>
      <c r="E272" s="269"/>
    </row>
    <row r="273" customHeight="1" spans="1:5">
      <c r="A273" s="274" t="s">
        <v>231</v>
      </c>
      <c r="B273" s="275">
        <v>0</v>
      </c>
      <c r="C273" s="275">
        <f t="shared" ref="C273:C278" si="5">C274</f>
        <v>0</v>
      </c>
      <c r="D273" s="276" t="e">
        <f t="shared" si="4"/>
        <v>#DIV/0!</v>
      </c>
      <c r="E273" s="277"/>
    </row>
    <row r="274" customHeight="1" spans="1:5">
      <c r="A274" s="266" t="s">
        <v>232</v>
      </c>
      <c r="B274" s="267">
        <v>0</v>
      </c>
      <c r="C274" s="267"/>
      <c r="D274" s="268" t="e">
        <f t="shared" si="4"/>
        <v>#DIV/0!</v>
      </c>
      <c r="E274" s="269"/>
    </row>
    <row r="275" customHeight="1" spans="1:5">
      <c r="A275" s="270" t="s">
        <v>233</v>
      </c>
      <c r="B275" s="271">
        <v>1057</v>
      </c>
      <c r="C275" s="271">
        <f>SUM(C276,C278,C280,C282,C292)</f>
        <v>1100</v>
      </c>
      <c r="D275" s="272">
        <f t="shared" si="4"/>
        <v>1.0406811731315</v>
      </c>
      <c r="E275" s="273"/>
    </row>
    <row r="276" customHeight="1" spans="1:5">
      <c r="A276" s="274" t="s">
        <v>234</v>
      </c>
      <c r="B276" s="275">
        <v>0</v>
      </c>
      <c r="C276" s="275">
        <f t="shared" si="5"/>
        <v>0</v>
      </c>
      <c r="D276" s="276" t="e">
        <f t="shared" si="4"/>
        <v>#DIV/0!</v>
      </c>
      <c r="E276" s="277"/>
    </row>
    <row r="277" s="261" customFormat="1" customHeight="1" spans="1:40">
      <c r="A277" s="278" t="s">
        <v>235</v>
      </c>
      <c r="B277" s="267">
        <v>0</v>
      </c>
      <c r="C277" s="267"/>
      <c r="D277" s="268" t="e">
        <f t="shared" si="4"/>
        <v>#DIV/0!</v>
      </c>
      <c r="E277" s="269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customHeight="1" spans="1:5">
      <c r="A278" s="274" t="s">
        <v>236</v>
      </c>
      <c r="B278" s="275">
        <v>0</v>
      </c>
      <c r="C278" s="275">
        <f t="shared" si="5"/>
        <v>0</v>
      </c>
      <c r="D278" s="276" t="e">
        <f t="shared" si="4"/>
        <v>#DIV/0!</v>
      </c>
      <c r="E278" s="277"/>
    </row>
    <row r="279" customHeight="1" spans="1:5">
      <c r="A279" s="278" t="s">
        <v>237</v>
      </c>
      <c r="B279" s="267">
        <v>0</v>
      </c>
      <c r="C279" s="267"/>
      <c r="D279" s="268" t="e">
        <f t="shared" si="4"/>
        <v>#DIV/0!</v>
      </c>
      <c r="E279" s="269"/>
    </row>
    <row r="280" customHeight="1" spans="1:5">
      <c r="A280" s="274" t="s">
        <v>238</v>
      </c>
      <c r="B280" s="275">
        <v>0</v>
      </c>
      <c r="C280" s="275">
        <f>C281</f>
        <v>0</v>
      </c>
      <c r="D280" s="276" t="e">
        <f t="shared" si="4"/>
        <v>#DIV/0!</v>
      </c>
      <c r="E280" s="277"/>
    </row>
    <row r="281" customHeight="1" spans="1:5">
      <c r="A281" s="278" t="s">
        <v>239</v>
      </c>
      <c r="B281" s="267">
        <v>0</v>
      </c>
      <c r="C281" s="267"/>
      <c r="D281" s="268" t="e">
        <f t="shared" si="4"/>
        <v>#DIV/0!</v>
      </c>
      <c r="E281" s="269"/>
    </row>
    <row r="282" customHeight="1" spans="1:5">
      <c r="A282" s="274" t="s">
        <v>240</v>
      </c>
      <c r="B282" s="275">
        <v>0</v>
      </c>
      <c r="C282" s="275">
        <v>1100</v>
      </c>
      <c r="D282" s="276" t="e">
        <f t="shared" si="4"/>
        <v>#DIV/0!</v>
      </c>
      <c r="E282" s="277"/>
    </row>
    <row r="283" customHeight="1" spans="1:5">
      <c r="A283" s="278" t="s">
        <v>241</v>
      </c>
      <c r="B283" s="267">
        <v>0</v>
      </c>
      <c r="C283" s="267"/>
      <c r="D283" s="268" t="e">
        <f t="shared" si="4"/>
        <v>#DIV/0!</v>
      </c>
      <c r="E283" s="269"/>
    </row>
    <row r="284" customHeight="1" spans="1:5">
      <c r="A284" s="278" t="s">
        <v>242</v>
      </c>
      <c r="B284" s="267">
        <v>1057</v>
      </c>
      <c r="C284" s="267">
        <f>SUM(C285:C291)</f>
        <v>1100</v>
      </c>
      <c r="D284" s="268">
        <f t="shared" si="4"/>
        <v>1.0406811731315</v>
      </c>
      <c r="E284" s="269"/>
    </row>
    <row r="285" customHeight="1" spans="1:5">
      <c r="A285" s="278" t="s">
        <v>243</v>
      </c>
      <c r="B285" s="267">
        <v>0</v>
      </c>
      <c r="C285" s="267"/>
      <c r="D285" s="268" t="e">
        <f t="shared" si="4"/>
        <v>#DIV/0!</v>
      </c>
      <c r="E285" s="269"/>
    </row>
    <row r="286" customHeight="1" spans="1:5">
      <c r="A286" s="278" t="s">
        <v>244</v>
      </c>
      <c r="B286" s="267">
        <v>0</v>
      </c>
      <c r="C286" s="267"/>
      <c r="D286" s="268" t="e">
        <f t="shared" si="4"/>
        <v>#DIV/0!</v>
      </c>
      <c r="E286" s="269"/>
    </row>
    <row r="287" customHeight="1" spans="1:5">
      <c r="A287" s="278" t="s">
        <v>245</v>
      </c>
      <c r="B287" s="267">
        <v>859</v>
      </c>
      <c r="C287" s="267">
        <v>900</v>
      </c>
      <c r="D287" s="268">
        <f t="shared" si="4"/>
        <v>1.0477299185099</v>
      </c>
      <c r="E287" s="269"/>
    </row>
    <row r="288" customHeight="1" spans="1:5">
      <c r="A288" s="278" t="s">
        <v>246</v>
      </c>
      <c r="B288" s="267">
        <v>0</v>
      </c>
      <c r="C288" s="267"/>
      <c r="D288" s="268" t="e">
        <f t="shared" si="4"/>
        <v>#DIV/0!</v>
      </c>
      <c r="E288" s="269"/>
    </row>
    <row r="289" customHeight="1" spans="1:5">
      <c r="A289" s="278" t="s">
        <v>247</v>
      </c>
      <c r="B289" s="267">
        <v>198</v>
      </c>
      <c r="C289" s="267">
        <v>200</v>
      </c>
      <c r="D289" s="268">
        <f t="shared" si="4"/>
        <v>1.01010101010101</v>
      </c>
      <c r="E289" s="269"/>
    </row>
    <row r="290" customHeight="1" spans="1:5">
      <c r="A290" s="278" t="s">
        <v>248</v>
      </c>
      <c r="B290" s="267">
        <v>0</v>
      </c>
      <c r="C290" s="267"/>
      <c r="D290" s="268" t="e">
        <f t="shared" si="4"/>
        <v>#DIV/0!</v>
      </c>
      <c r="E290" s="269"/>
    </row>
    <row r="291" customHeight="1" spans="1:5">
      <c r="A291" s="278" t="s">
        <v>249</v>
      </c>
      <c r="B291" s="267">
        <v>0</v>
      </c>
      <c r="C291" s="267"/>
      <c r="D291" s="268" t="e">
        <f t="shared" si="4"/>
        <v>#DIV/0!</v>
      </c>
      <c r="E291" s="269"/>
    </row>
    <row r="292" customHeight="1" spans="1:5">
      <c r="A292" s="274" t="s">
        <v>250</v>
      </c>
      <c r="B292" s="275">
        <v>0</v>
      </c>
      <c r="C292" s="275">
        <f>C293</f>
        <v>0</v>
      </c>
      <c r="D292" s="276" t="e">
        <f t="shared" si="4"/>
        <v>#DIV/0!</v>
      </c>
      <c r="E292" s="277"/>
    </row>
    <row r="293" customHeight="1" spans="1:5">
      <c r="A293" s="278" t="s">
        <v>251</v>
      </c>
      <c r="B293" s="267">
        <v>0</v>
      </c>
      <c r="C293" s="267"/>
      <c r="D293" s="268" t="e">
        <f t="shared" si="4"/>
        <v>#DIV/0!</v>
      </c>
      <c r="E293" s="269"/>
    </row>
    <row r="294" customHeight="1" spans="1:5">
      <c r="A294" s="270" t="s">
        <v>252</v>
      </c>
      <c r="B294" s="271">
        <f>B295+B298+B309+B316+B324+B333+B347+B357+B367+B375+B381</f>
        <v>58314</v>
      </c>
      <c r="C294" s="271">
        <f>C295+C298+C309+C316+C324+C333+C347+C357+C367+C375+C381</f>
        <v>70000</v>
      </c>
      <c r="D294" s="272">
        <f t="shared" si="4"/>
        <v>1.20039784614329</v>
      </c>
      <c r="E294" s="273"/>
    </row>
    <row r="295" customHeight="1" spans="1:5">
      <c r="A295" s="274" t="s">
        <v>253</v>
      </c>
      <c r="B295" s="275">
        <v>0</v>
      </c>
      <c r="C295" s="275">
        <f>SUM(C296:C297)</f>
        <v>0</v>
      </c>
      <c r="D295" s="276" t="e">
        <f t="shared" si="4"/>
        <v>#DIV/0!</v>
      </c>
      <c r="E295" s="277"/>
    </row>
    <row r="296" customHeight="1" spans="1:5">
      <c r="A296" s="278" t="s">
        <v>254</v>
      </c>
      <c r="B296" s="267">
        <v>0</v>
      </c>
      <c r="C296" s="267"/>
      <c r="D296" s="268" t="e">
        <f t="shared" si="4"/>
        <v>#DIV/0!</v>
      </c>
      <c r="E296" s="269"/>
    </row>
    <row r="297" customHeight="1" spans="1:5">
      <c r="A297" s="278" t="s">
        <v>255</v>
      </c>
      <c r="B297" s="267">
        <v>0</v>
      </c>
      <c r="C297" s="267"/>
      <c r="D297" s="268" t="e">
        <f t="shared" si="4"/>
        <v>#DIV/0!</v>
      </c>
      <c r="E297" s="269"/>
    </row>
    <row r="298" customHeight="1" spans="1:5">
      <c r="A298" s="274" t="s">
        <v>256</v>
      </c>
      <c r="B298" s="275">
        <f>SUM(B299:B308)</f>
        <v>56429</v>
      </c>
      <c r="C298" s="275">
        <f>SUM(C299:C308)</f>
        <v>67552</v>
      </c>
      <c r="D298" s="276">
        <f t="shared" si="4"/>
        <v>1.19711495862057</v>
      </c>
      <c r="E298" s="277"/>
    </row>
    <row r="299" s="261" customFormat="1" customHeight="1" spans="1:40">
      <c r="A299" s="278" t="s">
        <v>75</v>
      </c>
      <c r="B299" s="267">
        <v>53336</v>
      </c>
      <c r="C299" s="267">
        <v>59552</v>
      </c>
      <c r="D299" s="268">
        <f t="shared" si="4"/>
        <v>1.11654417279136</v>
      </c>
      <c r="E299" s="269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customHeight="1" spans="1:5">
      <c r="A300" s="278" t="s">
        <v>76</v>
      </c>
      <c r="B300" s="267">
        <v>0</v>
      </c>
      <c r="C300" s="267"/>
      <c r="D300" s="268" t="e">
        <f t="shared" si="4"/>
        <v>#DIV/0!</v>
      </c>
      <c r="E300" s="269"/>
    </row>
    <row r="301" customHeight="1" spans="1:5">
      <c r="A301" s="278" t="s">
        <v>77</v>
      </c>
      <c r="B301" s="267">
        <v>0</v>
      </c>
      <c r="C301" s="267"/>
      <c r="D301" s="268" t="e">
        <f t="shared" si="4"/>
        <v>#DIV/0!</v>
      </c>
      <c r="E301" s="269"/>
    </row>
    <row r="302" customHeight="1" spans="1:5">
      <c r="A302" s="278" t="s">
        <v>116</v>
      </c>
      <c r="B302" s="267">
        <v>0</v>
      </c>
      <c r="C302" s="267"/>
      <c r="D302" s="268" t="e">
        <f t="shared" si="4"/>
        <v>#DIV/0!</v>
      </c>
      <c r="E302" s="269"/>
    </row>
    <row r="303" customHeight="1" spans="1:5">
      <c r="A303" s="278" t="s">
        <v>257</v>
      </c>
      <c r="B303" s="267">
        <v>160</v>
      </c>
      <c r="C303" s="267">
        <v>300</v>
      </c>
      <c r="D303" s="268">
        <f t="shared" si="4"/>
        <v>1.875</v>
      </c>
      <c r="E303" s="269"/>
    </row>
    <row r="304" customHeight="1" spans="1:5">
      <c r="A304" s="278" t="s">
        <v>258</v>
      </c>
      <c r="B304" s="267">
        <v>0</v>
      </c>
      <c r="C304" s="267"/>
      <c r="D304" s="268" t="e">
        <f t="shared" si="4"/>
        <v>#DIV/0!</v>
      </c>
      <c r="E304" s="269"/>
    </row>
    <row r="305" customHeight="1" spans="1:5">
      <c r="A305" s="278" t="s">
        <v>259</v>
      </c>
      <c r="B305" s="267">
        <v>0</v>
      </c>
      <c r="C305" s="267"/>
      <c r="D305" s="268" t="e">
        <f t="shared" si="4"/>
        <v>#DIV/0!</v>
      </c>
      <c r="E305" s="269"/>
    </row>
    <row r="306" s="261" customFormat="1" customHeight="1" spans="1:40">
      <c r="A306" s="278" t="s">
        <v>260</v>
      </c>
      <c r="B306" s="267">
        <v>0</v>
      </c>
      <c r="C306" s="267"/>
      <c r="D306" s="268" t="e">
        <f t="shared" si="4"/>
        <v>#DIV/0!</v>
      </c>
      <c r="E306" s="269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customHeight="1" spans="1:5">
      <c r="A307" s="278" t="s">
        <v>84</v>
      </c>
      <c r="B307" s="267">
        <v>0</v>
      </c>
      <c r="C307" s="267"/>
      <c r="D307" s="268" t="e">
        <f t="shared" si="4"/>
        <v>#DIV/0!</v>
      </c>
      <c r="E307" s="269"/>
    </row>
    <row r="308" customHeight="1" spans="1:5">
      <c r="A308" s="278" t="s">
        <v>261</v>
      </c>
      <c r="B308" s="267">
        <v>2933</v>
      </c>
      <c r="C308" s="267">
        <v>7700</v>
      </c>
      <c r="D308" s="268">
        <f t="shared" si="4"/>
        <v>2.62529832935561</v>
      </c>
      <c r="E308" s="269"/>
    </row>
    <row r="309" customHeight="1" spans="1:5">
      <c r="A309" s="274" t="s">
        <v>262</v>
      </c>
      <c r="B309" s="275">
        <v>60</v>
      </c>
      <c r="C309" s="275">
        <f>SUM(C310:C315)</f>
        <v>80</v>
      </c>
      <c r="D309" s="276">
        <f t="shared" si="4"/>
        <v>1.33333333333333</v>
      </c>
      <c r="E309" s="277"/>
    </row>
    <row r="310" customHeight="1" spans="1:5">
      <c r="A310" s="278" t="s">
        <v>75</v>
      </c>
      <c r="B310" s="267">
        <v>0</v>
      </c>
      <c r="C310" s="267"/>
      <c r="D310" s="268" t="e">
        <f t="shared" si="4"/>
        <v>#DIV/0!</v>
      </c>
      <c r="E310" s="269"/>
    </row>
    <row r="311" customHeight="1" spans="1:5">
      <c r="A311" s="278" t="s">
        <v>76</v>
      </c>
      <c r="B311" s="267">
        <v>0</v>
      </c>
      <c r="C311" s="267"/>
      <c r="D311" s="268" t="e">
        <f t="shared" si="4"/>
        <v>#DIV/0!</v>
      </c>
      <c r="E311" s="269"/>
    </row>
    <row r="312" customHeight="1" spans="1:5">
      <c r="A312" s="278" t="s">
        <v>77</v>
      </c>
      <c r="B312" s="267">
        <v>0</v>
      </c>
      <c r="C312" s="267"/>
      <c r="D312" s="268" t="e">
        <f t="shared" si="4"/>
        <v>#DIV/0!</v>
      </c>
      <c r="E312" s="269"/>
    </row>
    <row r="313" customHeight="1" spans="1:5">
      <c r="A313" s="278" t="s">
        <v>263</v>
      </c>
      <c r="B313" s="267">
        <v>0</v>
      </c>
      <c r="C313" s="267"/>
      <c r="D313" s="268" t="e">
        <f t="shared" si="4"/>
        <v>#DIV/0!</v>
      </c>
      <c r="E313" s="269"/>
    </row>
    <row r="314" customHeight="1" spans="1:5">
      <c r="A314" s="278" t="s">
        <v>84</v>
      </c>
      <c r="B314" s="267">
        <v>0</v>
      </c>
      <c r="C314" s="267"/>
      <c r="D314" s="268" t="e">
        <f t="shared" si="4"/>
        <v>#DIV/0!</v>
      </c>
      <c r="E314" s="269"/>
    </row>
    <row r="315" customHeight="1" spans="1:5">
      <c r="A315" s="278" t="s">
        <v>264</v>
      </c>
      <c r="B315" s="267">
        <v>60</v>
      </c>
      <c r="C315" s="267">
        <v>80</v>
      </c>
      <c r="D315" s="268">
        <f t="shared" ref="D315:D378" si="6">C315/B315</f>
        <v>1.33333333333333</v>
      </c>
      <c r="E315" s="269"/>
    </row>
    <row r="316" customHeight="1" spans="1:5">
      <c r="A316" s="274" t="s">
        <v>265</v>
      </c>
      <c r="B316" s="275">
        <v>0</v>
      </c>
      <c r="C316" s="275">
        <f>SUM(C317:C323)</f>
        <v>0</v>
      </c>
      <c r="D316" s="276" t="e">
        <f t="shared" si="6"/>
        <v>#DIV/0!</v>
      </c>
      <c r="E316" s="277"/>
    </row>
    <row r="317" customHeight="1" spans="1:5">
      <c r="A317" s="278" t="s">
        <v>75</v>
      </c>
      <c r="B317" s="267">
        <v>0</v>
      </c>
      <c r="C317" s="267"/>
      <c r="D317" s="268" t="e">
        <f t="shared" si="6"/>
        <v>#DIV/0!</v>
      </c>
      <c r="E317" s="269"/>
    </row>
    <row r="318" customHeight="1" spans="1:5">
      <c r="A318" s="278" t="s">
        <v>76</v>
      </c>
      <c r="B318" s="267">
        <v>0</v>
      </c>
      <c r="C318" s="267"/>
      <c r="D318" s="268" t="e">
        <f t="shared" si="6"/>
        <v>#DIV/0!</v>
      </c>
      <c r="E318" s="269"/>
    </row>
    <row r="319" customHeight="1" spans="1:5">
      <c r="A319" s="278" t="s">
        <v>77</v>
      </c>
      <c r="B319" s="267">
        <v>0</v>
      </c>
      <c r="C319" s="267"/>
      <c r="D319" s="268" t="e">
        <f t="shared" si="6"/>
        <v>#DIV/0!</v>
      </c>
      <c r="E319" s="269"/>
    </row>
    <row r="320" s="261" customFormat="1" customHeight="1" spans="1:40">
      <c r="A320" s="278" t="s">
        <v>266</v>
      </c>
      <c r="B320" s="267">
        <v>0</v>
      </c>
      <c r="C320" s="267"/>
      <c r="D320" s="268" t="e">
        <f t="shared" si="6"/>
        <v>#DIV/0!</v>
      </c>
      <c r="E320" s="269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customHeight="1" spans="1:5">
      <c r="A321" s="278" t="s">
        <v>267</v>
      </c>
      <c r="B321" s="267">
        <v>0</v>
      </c>
      <c r="C321" s="267"/>
      <c r="D321" s="268" t="e">
        <f t="shared" si="6"/>
        <v>#DIV/0!</v>
      </c>
      <c r="E321" s="269"/>
    </row>
    <row r="322" customHeight="1" spans="1:5">
      <c r="A322" s="278" t="s">
        <v>84</v>
      </c>
      <c r="B322" s="267">
        <v>0</v>
      </c>
      <c r="C322" s="267"/>
      <c r="D322" s="268" t="e">
        <f t="shared" si="6"/>
        <v>#DIV/0!</v>
      </c>
      <c r="E322" s="269"/>
    </row>
    <row r="323" customHeight="1" spans="1:5">
      <c r="A323" s="278" t="s">
        <v>268</v>
      </c>
      <c r="B323" s="267">
        <v>0</v>
      </c>
      <c r="C323" s="267"/>
      <c r="D323" s="268" t="e">
        <f t="shared" si="6"/>
        <v>#DIV/0!</v>
      </c>
      <c r="E323" s="269"/>
    </row>
    <row r="324" customHeight="1" spans="1:5">
      <c r="A324" s="274" t="s">
        <v>269</v>
      </c>
      <c r="B324" s="275">
        <v>0</v>
      </c>
      <c r="C324" s="275">
        <f>SUM(C325:C332)</f>
        <v>0</v>
      </c>
      <c r="D324" s="276" t="e">
        <f t="shared" si="6"/>
        <v>#DIV/0!</v>
      </c>
      <c r="E324" s="277"/>
    </row>
    <row r="325" customHeight="1" spans="1:5">
      <c r="A325" s="278" t="s">
        <v>75</v>
      </c>
      <c r="B325" s="267">
        <v>0</v>
      </c>
      <c r="C325" s="267"/>
      <c r="D325" s="268" t="e">
        <f t="shared" si="6"/>
        <v>#DIV/0!</v>
      </c>
      <c r="E325" s="269"/>
    </row>
    <row r="326" customHeight="1" spans="1:5">
      <c r="A326" s="278" t="s">
        <v>76</v>
      </c>
      <c r="B326" s="267">
        <v>0</v>
      </c>
      <c r="C326" s="267"/>
      <c r="D326" s="268" t="e">
        <f t="shared" si="6"/>
        <v>#DIV/0!</v>
      </c>
      <c r="E326" s="269"/>
    </row>
    <row r="327" customHeight="1" spans="1:5">
      <c r="A327" s="278" t="s">
        <v>77</v>
      </c>
      <c r="B327" s="267">
        <v>0</v>
      </c>
      <c r="C327" s="267"/>
      <c r="D327" s="268" t="e">
        <f t="shared" si="6"/>
        <v>#DIV/0!</v>
      </c>
      <c r="E327" s="269"/>
    </row>
    <row r="328" customHeight="1" spans="1:5">
      <c r="A328" s="278" t="s">
        <v>270</v>
      </c>
      <c r="B328" s="267">
        <v>0</v>
      </c>
      <c r="C328" s="267"/>
      <c r="D328" s="268" t="e">
        <f t="shared" si="6"/>
        <v>#DIV/0!</v>
      </c>
      <c r="E328" s="269"/>
    </row>
    <row r="329" s="261" customFormat="1" customHeight="1" spans="1:40">
      <c r="A329" s="278" t="s">
        <v>271</v>
      </c>
      <c r="B329" s="267">
        <v>0</v>
      </c>
      <c r="C329" s="267"/>
      <c r="D329" s="268" t="e">
        <f t="shared" si="6"/>
        <v>#DIV/0!</v>
      </c>
      <c r="E329" s="269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customHeight="1" spans="1:5">
      <c r="A330" s="278" t="s">
        <v>272</v>
      </c>
      <c r="B330" s="267">
        <v>0</v>
      </c>
      <c r="C330" s="267"/>
      <c r="D330" s="268" t="e">
        <f t="shared" si="6"/>
        <v>#DIV/0!</v>
      </c>
      <c r="E330" s="269"/>
    </row>
    <row r="331" customHeight="1" spans="1:5">
      <c r="A331" s="278" t="s">
        <v>84</v>
      </c>
      <c r="B331" s="267">
        <v>0</v>
      </c>
      <c r="C331" s="267"/>
      <c r="D331" s="268" t="e">
        <f t="shared" si="6"/>
        <v>#DIV/0!</v>
      </c>
      <c r="E331" s="269"/>
    </row>
    <row r="332" customHeight="1" spans="1:5">
      <c r="A332" s="278" t="s">
        <v>273</v>
      </c>
      <c r="B332" s="267">
        <v>0</v>
      </c>
      <c r="C332" s="267"/>
      <c r="D332" s="268" t="e">
        <f t="shared" si="6"/>
        <v>#DIV/0!</v>
      </c>
      <c r="E332" s="269"/>
    </row>
    <row r="333" customHeight="1" spans="1:5">
      <c r="A333" s="274" t="s">
        <v>274</v>
      </c>
      <c r="B333" s="275">
        <v>1816</v>
      </c>
      <c r="C333" s="275">
        <f>SUM(C334:C346)</f>
        <v>2309</v>
      </c>
      <c r="D333" s="276">
        <f t="shared" si="6"/>
        <v>1.27147577092511</v>
      </c>
      <c r="E333" s="277"/>
    </row>
    <row r="334" customHeight="1" spans="1:5">
      <c r="A334" s="278" t="s">
        <v>75</v>
      </c>
      <c r="B334" s="267">
        <v>1485</v>
      </c>
      <c r="C334" s="267">
        <v>1858</v>
      </c>
      <c r="D334" s="268">
        <f t="shared" si="6"/>
        <v>1.25117845117845</v>
      </c>
      <c r="E334" s="269"/>
    </row>
    <row r="335" customHeight="1" spans="1:5">
      <c r="A335" s="278" t="s">
        <v>76</v>
      </c>
      <c r="B335" s="267">
        <v>0</v>
      </c>
      <c r="C335" s="267"/>
      <c r="D335" s="268" t="e">
        <f t="shared" si="6"/>
        <v>#DIV/0!</v>
      </c>
      <c r="E335" s="269"/>
    </row>
    <row r="336" customHeight="1" spans="1:5">
      <c r="A336" s="278" t="s">
        <v>77</v>
      </c>
      <c r="B336" s="267">
        <v>0</v>
      </c>
      <c r="C336" s="267"/>
      <c r="D336" s="268" t="e">
        <f t="shared" si="6"/>
        <v>#DIV/0!</v>
      </c>
      <c r="E336" s="269"/>
    </row>
    <row r="337" customHeight="1" spans="1:5">
      <c r="A337" s="278" t="s">
        <v>275</v>
      </c>
      <c r="B337" s="267">
        <v>50</v>
      </c>
      <c r="C337" s="267">
        <v>60</v>
      </c>
      <c r="D337" s="268">
        <f t="shared" si="6"/>
        <v>1.2</v>
      </c>
      <c r="E337" s="269"/>
    </row>
    <row r="338" customHeight="1" spans="1:5">
      <c r="A338" s="278" t="s">
        <v>276</v>
      </c>
      <c r="B338" s="267">
        <v>7</v>
      </c>
      <c r="C338" s="267">
        <v>30</v>
      </c>
      <c r="D338" s="268">
        <f t="shared" si="6"/>
        <v>4.28571428571429</v>
      </c>
      <c r="E338" s="269"/>
    </row>
    <row r="339" customHeight="1" spans="1:5">
      <c r="A339" s="278" t="s">
        <v>277</v>
      </c>
      <c r="B339" s="267">
        <v>0</v>
      </c>
      <c r="C339" s="267">
        <v>45</v>
      </c>
      <c r="D339" s="268" t="e">
        <f t="shared" si="6"/>
        <v>#DIV/0!</v>
      </c>
      <c r="E339" s="269"/>
    </row>
    <row r="340" customHeight="1" spans="1:5">
      <c r="A340" s="278" t="s">
        <v>278</v>
      </c>
      <c r="B340" s="267">
        <v>80</v>
      </c>
      <c r="C340" s="267">
        <v>80</v>
      </c>
      <c r="D340" s="268">
        <f t="shared" si="6"/>
        <v>1</v>
      </c>
      <c r="E340" s="269"/>
    </row>
    <row r="341" customHeight="1" spans="1:5">
      <c r="A341" s="278" t="s">
        <v>279</v>
      </c>
      <c r="B341" s="267">
        <v>0</v>
      </c>
      <c r="C341" s="267"/>
      <c r="D341" s="268" t="e">
        <f t="shared" si="6"/>
        <v>#DIV/0!</v>
      </c>
      <c r="E341" s="269"/>
    </row>
    <row r="342" customHeight="1" spans="1:5">
      <c r="A342" s="278" t="s">
        <v>280</v>
      </c>
      <c r="B342" s="267">
        <v>31</v>
      </c>
      <c r="C342" s="267">
        <v>11</v>
      </c>
      <c r="D342" s="268">
        <f t="shared" si="6"/>
        <v>0.354838709677419</v>
      </c>
      <c r="E342" s="269"/>
    </row>
    <row r="343" s="261" customFormat="1" customHeight="1" spans="1:40">
      <c r="A343" s="278" t="s">
        <v>281</v>
      </c>
      <c r="B343" s="267">
        <v>38</v>
      </c>
      <c r="C343" s="267">
        <v>59</v>
      </c>
      <c r="D343" s="268">
        <f t="shared" si="6"/>
        <v>1.55263157894737</v>
      </c>
      <c r="E343" s="269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customHeight="1" spans="1:5">
      <c r="A344" s="278" t="s">
        <v>116</v>
      </c>
      <c r="B344" s="267">
        <v>23</v>
      </c>
      <c r="C344" s="267">
        <v>66</v>
      </c>
      <c r="D344" s="268">
        <f t="shared" si="6"/>
        <v>2.8695652173913</v>
      </c>
      <c r="E344" s="269"/>
    </row>
    <row r="345" customHeight="1" spans="1:5">
      <c r="A345" s="278" t="s">
        <v>84</v>
      </c>
      <c r="B345" s="267">
        <v>102</v>
      </c>
      <c r="C345" s="267">
        <v>100</v>
      </c>
      <c r="D345" s="268">
        <f t="shared" si="6"/>
        <v>0.980392156862745</v>
      </c>
      <c r="E345" s="269"/>
    </row>
    <row r="346" customHeight="1" spans="1:5">
      <c r="A346" s="278" t="s">
        <v>282</v>
      </c>
      <c r="B346" s="267">
        <v>0</v>
      </c>
      <c r="C346" s="267"/>
      <c r="D346" s="268" t="e">
        <f t="shared" si="6"/>
        <v>#DIV/0!</v>
      </c>
      <c r="E346" s="269"/>
    </row>
    <row r="347" customHeight="1" spans="1:5">
      <c r="A347" s="274" t="s">
        <v>283</v>
      </c>
      <c r="B347" s="275">
        <v>0</v>
      </c>
      <c r="C347" s="275">
        <f>SUM(C348:C356)</f>
        <v>0</v>
      </c>
      <c r="D347" s="276" t="e">
        <f t="shared" si="6"/>
        <v>#DIV/0!</v>
      </c>
      <c r="E347" s="277"/>
    </row>
    <row r="348" customHeight="1" spans="1:5">
      <c r="A348" s="278" t="s">
        <v>75</v>
      </c>
      <c r="B348" s="267">
        <v>0</v>
      </c>
      <c r="C348" s="267"/>
      <c r="D348" s="268" t="e">
        <f t="shared" si="6"/>
        <v>#DIV/0!</v>
      </c>
      <c r="E348" s="269"/>
    </row>
    <row r="349" customHeight="1" spans="1:5">
      <c r="A349" s="278" t="s">
        <v>76</v>
      </c>
      <c r="B349" s="267">
        <v>0</v>
      </c>
      <c r="C349" s="267"/>
      <c r="D349" s="268" t="e">
        <f t="shared" si="6"/>
        <v>#DIV/0!</v>
      </c>
      <c r="E349" s="269"/>
    </row>
    <row r="350" customHeight="1" spans="1:5">
      <c r="A350" s="278" t="s">
        <v>77</v>
      </c>
      <c r="B350" s="267">
        <v>0</v>
      </c>
      <c r="C350" s="267"/>
      <c r="D350" s="268" t="e">
        <f t="shared" si="6"/>
        <v>#DIV/0!</v>
      </c>
      <c r="E350" s="269"/>
    </row>
    <row r="351" customHeight="1" spans="1:5">
      <c r="A351" s="278" t="s">
        <v>284</v>
      </c>
      <c r="B351" s="267">
        <v>0</v>
      </c>
      <c r="C351" s="267"/>
      <c r="D351" s="268" t="e">
        <f t="shared" si="6"/>
        <v>#DIV/0!</v>
      </c>
      <c r="E351" s="269"/>
    </row>
    <row r="352" s="261" customFormat="1" customHeight="1" spans="1:40">
      <c r="A352" s="278" t="s">
        <v>285</v>
      </c>
      <c r="B352" s="267">
        <v>0</v>
      </c>
      <c r="C352" s="267"/>
      <c r="D352" s="268" t="e">
        <f t="shared" si="6"/>
        <v>#DIV/0!</v>
      </c>
      <c r="E352" s="269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customHeight="1" spans="1:5">
      <c r="A353" s="278" t="s">
        <v>286</v>
      </c>
      <c r="B353" s="267">
        <v>0</v>
      </c>
      <c r="C353" s="267"/>
      <c r="D353" s="268" t="e">
        <f t="shared" si="6"/>
        <v>#DIV/0!</v>
      </c>
      <c r="E353" s="269"/>
    </row>
    <row r="354" customHeight="1" spans="1:5">
      <c r="A354" s="278" t="s">
        <v>116</v>
      </c>
      <c r="B354" s="267">
        <v>0</v>
      </c>
      <c r="C354" s="267"/>
      <c r="D354" s="268" t="e">
        <f t="shared" si="6"/>
        <v>#DIV/0!</v>
      </c>
      <c r="E354" s="269"/>
    </row>
    <row r="355" customHeight="1" spans="1:5">
      <c r="A355" s="278" t="s">
        <v>84</v>
      </c>
      <c r="B355" s="267">
        <v>0</v>
      </c>
      <c r="C355" s="267"/>
      <c r="D355" s="268" t="e">
        <f t="shared" si="6"/>
        <v>#DIV/0!</v>
      </c>
      <c r="E355" s="269"/>
    </row>
    <row r="356" customHeight="1" spans="1:5">
      <c r="A356" s="278" t="s">
        <v>287</v>
      </c>
      <c r="B356" s="267">
        <v>0</v>
      </c>
      <c r="C356" s="267"/>
      <c r="D356" s="268" t="e">
        <f t="shared" si="6"/>
        <v>#DIV/0!</v>
      </c>
      <c r="E356" s="269"/>
    </row>
    <row r="357" customHeight="1" spans="1:5">
      <c r="A357" s="274" t="s">
        <v>288</v>
      </c>
      <c r="B357" s="275">
        <v>0</v>
      </c>
      <c r="C357" s="275">
        <f>SUM(C358:C366)</f>
        <v>0</v>
      </c>
      <c r="D357" s="276" t="e">
        <f t="shared" si="6"/>
        <v>#DIV/0!</v>
      </c>
      <c r="E357" s="277"/>
    </row>
    <row r="358" customHeight="1" spans="1:5">
      <c r="A358" s="278" t="s">
        <v>75</v>
      </c>
      <c r="B358" s="267">
        <v>0</v>
      </c>
      <c r="C358" s="267"/>
      <c r="D358" s="268" t="e">
        <f t="shared" si="6"/>
        <v>#DIV/0!</v>
      </c>
      <c r="E358" s="269"/>
    </row>
    <row r="359" customHeight="1" spans="1:5">
      <c r="A359" s="278" t="s">
        <v>76</v>
      </c>
      <c r="B359" s="267">
        <v>0</v>
      </c>
      <c r="C359" s="267"/>
      <c r="D359" s="268" t="e">
        <f t="shared" si="6"/>
        <v>#DIV/0!</v>
      </c>
      <c r="E359" s="269"/>
    </row>
    <row r="360" customHeight="1" spans="1:5">
      <c r="A360" s="278" t="s">
        <v>77</v>
      </c>
      <c r="B360" s="267">
        <v>0</v>
      </c>
      <c r="C360" s="267"/>
      <c r="D360" s="268" t="e">
        <f t="shared" si="6"/>
        <v>#DIV/0!</v>
      </c>
      <c r="E360" s="269"/>
    </row>
    <row r="361" s="261" customFormat="1" customHeight="1" spans="1:40">
      <c r="A361" s="278" t="s">
        <v>289</v>
      </c>
      <c r="B361" s="267">
        <v>0</v>
      </c>
      <c r="C361" s="267"/>
      <c r="D361" s="268" t="e">
        <f t="shared" si="6"/>
        <v>#DIV/0!</v>
      </c>
      <c r="E361" s="269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customHeight="1" spans="1:5">
      <c r="A362" s="278" t="s">
        <v>290</v>
      </c>
      <c r="B362" s="267">
        <v>0</v>
      </c>
      <c r="C362" s="267"/>
      <c r="D362" s="268" t="e">
        <f t="shared" si="6"/>
        <v>#DIV/0!</v>
      </c>
      <c r="E362" s="269"/>
    </row>
    <row r="363" customHeight="1" spans="1:5">
      <c r="A363" s="278" t="s">
        <v>291</v>
      </c>
      <c r="B363" s="267">
        <v>0</v>
      </c>
      <c r="C363" s="267"/>
      <c r="D363" s="268" t="e">
        <f t="shared" si="6"/>
        <v>#DIV/0!</v>
      </c>
      <c r="E363" s="269"/>
    </row>
    <row r="364" customHeight="1" spans="1:5">
      <c r="A364" s="278" t="s">
        <v>116</v>
      </c>
      <c r="B364" s="267">
        <v>0</v>
      </c>
      <c r="C364" s="267"/>
      <c r="D364" s="268" t="e">
        <f t="shared" si="6"/>
        <v>#DIV/0!</v>
      </c>
      <c r="E364" s="269"/>
    </row>
    <row r="365" customHeight="1" spans="1:5">
      <c r="A365" s="278" t="s">
        <v>84</v>
      </c>
      <c r="B365" s="267">
        <v>0</v>
      </c>
      <c r="C365" s="267"/>
      <c r="D365" s="268" t="e">
        <f t="shared" si="6"/>
        <v>#DIV/0!</v>
      </c>
      <c r="E365" s="269"/>
    </row>
    <row r="366" customHeight="1" spans="1:5">
      <c r="A366" s="278" t="s">
        <v>292</v>
      </c>
      <c r="B366" s="267">
        <v>0</v>
      </c>
      <c r="C366" s="267"/>
      <c r="D366" s="268" t="e">
        <f t="shared" si="6"/>
        <v>#DIV/0!</v>
      </c>
      <c r="E366" s="269"/>
    </row>
    <row r="367" customHeight="1" spans="1:5">
      <c r="A367" s="274" t="s">
        <v>293</v>
      </c>
      <c r="B367" s="275">
        <v>0</v>
      </c>
      <c r="C367" s="275">
        <f>SUM(C368:C374)</f>
        <v>0</v>
      </c>
      <c r="D367" s="276" t="e">
        <f t="shared" si="6"/>
        <v>#DIV/0!</v>
      </c>
      <c r="E367" s="277"/>
    </row>
    <row r="368" customHeight="1" spans="1:5">
      <c r="A368" s="278" t="s">
        <v>75</v>
      </c>
      <c r="B368" s="267">
        <v>0</v>
      </c>
      <c r="C368" s="267"/>
      <c r="D368" s="268" t="e">
        <f t="shared" si="6"/>
        <v>#DIV/0!</v>
      </c>
      <c r="E368" s="269"/>
    </row>
    <row r="369" s="261" customFormat="1" customHeight="1" spans="1:40">
      <c r="A369" s="278" t="s">
        <v>76</v>
      </c>
      <c r="B369" s="267">
        <v>0</v>
      </c>
      <c r="C369" s="267"/>
      <c r="D369" s="268" t="e">
        <f t="shared" si="6"/>
        <v>#DIV/0!</v>
      </c>
      <c r="E369" s="269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</row>
    <row r="370" customHeight="1" spans="1:5">
      <c r="A370" s="278" t="s">
        <v>77</v>
      </c>
      <c r="B370" s="267">
        <v>0</v>
      </c>
      <c r="C370" s="267"/>
      <c r="D370" s="268" t="e">
        <f t="shared" si="6"/>
        <v>#DIV/0!</v>
      </c>
      <c r="E370" s="269"/>
    </row>
    <row r="371" customHeight="1" spans="1:5">
      <c r="A371" s="278" t="s">
        <v>294</v>
      </c>
      <c r="B371" s="267">
        <v>0</v>
      </c>
      <c r="C371" s="267"/>
      <c r="D371" s="268" t="e">
        <f t="shared" si="6"/>
        <v>#DIV/0!</v>
      </c>
      <c r="E371" s="269"/>
    </row>
    <row r="372" customHeight="1" spans="1:5">
      <c r="A372" s="278" t="s">
        <v>295</v>
      </c>
      <c r="B372" s="267">
        <v>0</v>
      </c>
      <c r="C372" s="267"/>
      <c r="D372" s="268" t="e">
        <f t="shared" si="6"/>
        <v>#DIV/0!</v>
      </c>
      <c r="E372" s="269"/>
    </row>
    <row r="373" customHeight="1" spans="1:5">
      <c r="A373" s="278" t="s">
        <v>84</v>
      </c>
      <c r="B373" s="267">
        <v>0</v>
      </c>
      <c r="C373" s="267"/>
      <c r="D373" s="268" t="e">
        <f t="shared" si="6"/>
        <v>#DIV/0!</v>
      </c>
      <c r="E373" s="269"/>
    </row>
    <row r="374" customHeight="1" spans="1:5">
      <c r="A374" s="278" t="s">
        <v>296</v>
      </c>
      <c r="B374" s="267">
        <v>0</v>
      </c>
      <c r="C374" s="267"/>
      <c r="D374" s="268" t="e">
        <f t="shared" si="6"/>
        <v>#DIV/0!</v>
      </c>
      <c r="E374" s="269"/>
    </row>
    <row r="375" customHeight="1" spans="1:5">
      <c r="A375" s="274" t="s">
        <v>297</v>
      </c>
      <c r="B375" s="275">
        <v>0</v>
      </c>
      <c r="C375" s="275">
        <f>SUM(C376:C380)</f>
        <v>0</v>
      </c>
      <c r="D375" s="276" t="e">
        <f t="shared" si="6"/>
        <v>#DIV/0!</v>
      </c>
      <c r="E375" s="277"/>
    </row>
    <row r="376" customHeight="1" spans="1:5">
      <c r="A376" s="278" t="s">
        <v>75</v>
      </c>
      <c r="B376" s="267">
        <v>0</v>
      </c>
      <c r="C376" s="267"/>
      <c r="D376" s="268" t="e">
        <f t="shared" si="6"/>
        <v>#DIV/0!</v>
      </c>
      <c r="E376" s="269"/>
    </row>
    <row r="377" s="261" customFormat="1" customHeight="1" spans="1:40">
      <c r="A377" s="278" t="s">
        <v>76</v>
      </c>
      <c r="B377" s="267">
        <v>0</v>
      </c>
      <c r="C377" s="267"/>
      <c r="D377" s="268" t="e">
        <f t="shared" si="6"/>
        <v>#DIV/0!</v>
      </c>
      <c r="E377" s="269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</row>
    <row r="378" customHeight="1" spans="1:5">
      <c r="A378" s="278" t="s">
        <v>116</v>
      </c>
      <c r="B378" s="267">
        <v>0</v>
      </c>
      <c r="C378" s="267"/>
      <c r="D378" s="268" t="e">
        <f t="shared" si="6"/>
        <v>#DIV/0!</v>
      </c>
      <c r="E378" s="269"/>
    </row>
    <row r="379" customHeight="1" spans="1:5">
      <c r="A379" s="278" t="s">
        <v>298</v>
      </c>
      <c r="B379" s="267">
        <v>0</v>
      </c>
      <c r="C379" s="267"/>
      <c r="D379" s="268" t="e">
        <f t="shared" ref="D379:D442" si="7">C379/B379</f>
        <v>#DIV/0!</v>
      </c>
      <c r="E379" s="269"/>
    </row>
    <row r="380" customHeight="1" spans="1:5">
      <c r="A380" s="278" t="s">
        <v>299</v>
      </c>
      <c r="B380" s="267">
        <v>0</v>
      </c>
      <c r="C380" s="267"/>
      <c r="D380" s="268" t="e">
        <f t="shared" si="7"/>
        <v>#DIV/0!</v>
      </c>
      <c r="E380" s="269"/>
    </row>
    <row r="381" customHeight="1" spans="1:5">
      <c r="A381" s="274" t="s">
        <v>300</v>
      </c>
      <c r="B381" s="275">
        <v>9</v>
      </c>
      <c r="C381" s="275">
        <f>C382+C383</f>
        <v>59</v>
      </c>
      <c r="D381" s="276">
        <f t="shared" si="7"/>
        <v>6.55555555555556</v>
      </c>
      <c r="E381" s="277"/>
    </row>
    <row r="382" customHeight="1" spans="1:5">
      <c r="A382" s="278" t="s">
        <v>301</v>
      </c>
      <c r="B382" s="267">
        <v>0</v>
      </c>
      <c r="C382" s="267"/>
      <c r="D382" s="268" t="e">
        <f t="shared" si="7"/>
        <v>#DIV/0!</v>
      </c>
      <c r="E382" s="269"/>
    </row>
    <row r="383" customHeight="1" spans="1:5">
      <c r="A383" s="278" t="s">
        <v>302</v>
      </c>
      <c r="B383" s="267">
        <v>9</v>
      </c>
      <c r="C383" s="267">
        <v>59</v>
      </c>
      <c r="D383" s="268">
        <f t="shared" si="7"/>
        <v>6.55555555555556</v>
      </c>
      <c r="E383" s="269"/>
    </row>
    <row r="384" customHeight="1" spans="1:5">
      <c r="A384" s="270" t="s">
        <v>303</v>
      </c>
      <c r="B384" s="271">
        <f>B385+B390+B397+B403+B409+B413+B417+B421+B427+B434</f>
        <v>138011</v>
      </c>
      <c r="C384" s="271">
        <f>C385+C390+C397+C403+C409+C413+C417+C421+C427+C434</f>
        <v>138020</v>
      </c>
      <c r="D384" s="272">
        <f t="shared" si="7"/>
        <v>1.00006521219323</v>
      </c>
      <c r="E384" s="273"/>
    </row>
    <row r="385" customHeight="1" spans="1:5">
      <c r="A385" s="274" t="s">
        <v>304</v>
      </c>
      <c r="B385" s="275">
        <f>SUM(B386:B389)</f>
        <v>1258</v>
      </c>
      <c r="C385" s="275">
        <f>SUM(C386:C389)</f>
        <v>1374</v>
      </c>
      <c r="D385" s="276">
        <f t="shared" si="7"/>
        <v>1.09220985691574</v>
      </c>
      <c r="E385" s="277"/>
    </row>
    <row r="386" s="261" customFormat="1" customHeight="1" spans="1:40">
      <c r="A386" s="278" t="s">
        <v>75</v>
      </c>
      <c r="B386" s="267">
        <f>1123+11</f>
        <v>1134</v>
      </c>
      <c r="C386" s="267">
        <v>1094</v>
      </c>
      <c r="D386" s="268">
        <f t="shared" si="7"/>
        <v>0.964726631393298</v>
      </c>
      <c r="E386" s="269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</row>
    <row r="387" s="262" customFormat="1" customHeight="1" spans="1:40">
      <c r="A387" s="278" t="s">
        <v>76</v>
      </c>
      <c r="B387" s="279">
        <v>124</v>
      </c>
      <c r="C387" s="279">
        <v>195</v>
      </c>
      <c r="D387" s="268">
        <f t="shared" si="7"/>
        <v>1.57258064516129</v>
      </c>
      <c r="E387" s="269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</row>
    <row r="388" s="261" customFormat="1" customHeight="1" spans="1:40">
      <c r="A388" s="278" t="s">
        <v>77</v>
      </c>
      <c r="B388" s="267">
        <v>0</v>
      </c>
      <c r="C388" s="267"/>
      <c r="D388" s="268" t="e">
        <f t="shared" si="7"/>
        <v>#DIV/0!</v>
      </c>
      <c r="E388" s="269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</row>
    <row r="389" customHeight="1" spans="1:5">
      <c r="A389" s="278" t="s">
        <v>305</v>
      </c>
      <c r="B389" s="267">
        <v>0</v>
      </c>
      <c r="C389" s="267">
        <v>85</v>
      </c>
      <c r="D389" s="268" t="e">
        <f t="shared" si="7"/>
        <v>#DIV/0!</v>
      </c>
      <c r="E389" s="269"/>
    </row>
    <row r="390" customHeight="1" spans="1:5">
      <c r="A390" s="274" t="s">
        <v>306</v>
      </c>
      <c r="B390" s="275">
        <v>125217</v>
      </c>
      <c r="C390" s="275">
        <f>SUM(C391:C396)</f>
        <v>114433</v>
      </c>
      <c r="D390" s="276">
        <f t="shared" si="7"/>
        <v>0.913877508644992</v>
      </c>
      <c r="E390" s="277"/>
    </row>
    <row r="391" customHeight="1" spans="1:5">
      <c r="A391" s="278" t="s">
        <v>307</v>
      </c>
      <c r="B391" s="267">
        <v>16344</v>
      </c>
      <c r="C391" s="267">
        <v>18720</v>
      </c>
      <c r="D391" s="268">
        <f t="shared" si="7"/>
        <v>1.14537444933921</v>
      </c>
      <c r="E391" s="269"/>
    </row>
    <row r="392" customHeight="1" spans="1:5">
      <c r="A392" s="278" t="s">
        <v>308</v>
      </c>
      <c r="B392" s="267">
        <v>68190</v>
      </c>
      <c r="C392" s="267">
        <v>53410</v>
      </c>
      <c r="D392" s="268">
        <f t="shared" si="7"/>
        <v>0.783252676345505</v>
      </c>
      <c r="E392" s="269"/>
    </row>
    <row r="393" s="261" customFormat="1" customHeight="1" spans="1:40">
      <c r="A393" s="278" t="s">
        <v>309</v>
      </c>
      <c r="B393" s="267">
        <v>25917</v>
      </c>
      <c r="C393" s="267">
        <v>26990</v>
      </c>
      <c r="D393" s="268">
        <f t="shared" si="7"/>
        <v>1.0414013967666</v>
      </c>
      <c r="E393" s="269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</row>
    <row r="394" customHeight="1" spans="1:5">
      <c r="A394" s="278" t="s">
        <v>310</v>
      </c>
      <c r="B394" s="267">
        <v>11722</v>
      </c>
      <c r="C394" s="267">
        <v>12000</v>
      </c>
      <c r="D394" s="268">
        <f t="shared" si="7"/>
        <v>1.02371608940454</v>
      </c>
      <c r="E394" s="269"/>
    </row>
    <row r="395" customHeight="1" spans="1:5">
      <c r="A395" s="278" t="s">
        <v>311</v>
      </c>
      <c r="B395" s="267">
        <v>0</v>
      </c>
      <c r="C395" s="267"/>
      <c r="D395" s="268" t="e">
        <f t="shared" si="7"/>
        <v>#DIV/0!</v>
      </c>
      <c r="E395" s="269"/>
    </row>
    <row r="396" customHeight="1" spans="1:5">
      <c r="A396" s="278" t="s">
        <v>312</v>
      </c>
      <c r="B396" s="267">
        <v>3044</v>
      </c>
      <c r="C396" s="267">
        <v>3313</v>
      </c>
      <c r="D396" s="268">
        <f t="shared" si="7"/>
        <v>1.08837056504599</v>
      </c>
      <c r="E396" s="269"/>
    </row>
    <row r="397" customHeight="1" spans="1:5">
      <c r="A397" s="274" t="s">
        <v>313</v>
      </c>
      <c r="B397" s="275">
        <v>6460</v>
      </c>
      <c r="C397" s="275">
        <f>SUM(C398:C402)</f>
        <v>7313</v>
      </c>
      <c r="D397" s="276">
        <f t="shared" si="7"/>
        <v>1.13204334365325</v>
      </c>
      <c r="E397" s="277"/>
    </row>
    <row r="398" customHeight="1" spans="1:5">
      <c r="A398" s="278" t="s">
        <v>314</v>
      </c>
      <c r="B398" s="267">
        <v>0</v>
      </c>
      <c r="C398" s="267"/>
      <c r="D398" s="268" t="e">
        <f t="shared" si="7"/>
        <v>#DIV/0!</v>
      </c>
      <c r="E398" s="269"/>
    </row>
    <row r="399" customHeight="1" spans="1:5">
      <c r="A399" s="278" t="s">
        <v>315</v>
      </c>
      <c r="B399" s="267">
        <v>6460</v>
      </c>
      <c r="C399" s="267">
        <v>7313</v>
      </c>
      <c r="D399" s="268">
        <f t="shared" si="7"/>
        <v>1.13204334365325</v>
      </c>
      <c r="E399" s="269"/>
    </row>
    <row r="400" customHeight="1" spans="1:5">
      <c r="A400" s="278" t="s">
        <v>316</v>
      </c>
      <c r="B400" s="267">
        <v>0</v>
      </c>
      <c r="C400" s="267"/>
      <c r="D400" s="268" t="e">
        <f t="shared" si="7"/>
        <v>#DIV/0!</v>
      </c>
      <c r="E400" s="269"/>
    </row>
    <row r="401" customHeight="1" spans="1:5">
      <c r="A401" s="278" t="s">
        <v>317</v>
      </c>
      <c r="B401" s="267">
        <v>0</v>
      </c>
      <c r="C401" s="267"/>
      <c r="D401" s="268" t="e">
        <f t="shared" si="7"/>
        <v>#DIV/0!</v>
      </c>
      <c r="E401" s="269"/>
    </row>
    <row r="402" s="261" customFormat="1" customHeight="1" spans="1:40">
      <c r="A402" s="278" t="s">
        <v>318</v>
      </c>
      <c r="B402" s="267">
        <v>0</v>
      </c>
      <c r="C402" s="267"/>
      <c r="D402" s="268" t="e">
        <f t="shared" si="7"/>
        <v>#DIV/0!</v>
      </c>
      <c r="E402" s="269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</row>
    <row r="403" customHeight="1" spans="1:5">
      <c r="A403" s="274" t="s">
        <v>319</v>
      </c>
      <c r="B403" s="275">
        <v>0</v>
      </c>
      <c r="C403" s="275">
        <f>SUM(C404:C408)</f>
        <v>0</v>
      </c>
      <c r="D403" s="276" t="e">
        <f t="shared" si="7"/>
        <v>#DIV/0!</v>
      </c>
      <c r="E403" s="277"/>
    </row>
    <row r="404" customHeight="1" spans="1:5">
      <c r="A404" s="278" t="s">
        <v>320</v>
      </c>
      <c r="B404" s="267">
        <v>0</v>
      </c>
      <c r="C404" s="267"/>
      <c r="D404" s="268" t="e">
        <f t="shared" si="7"/>
        <v>#DIV/0!</v>
      </c>
      <c r="E404" s="269"/>
    </row>
    <row r="405" customHeight="1" spans="1:5">
      <c r="A405" s="278" t="s">
        <v>321</v>
      </c>
      <c r="B405" s="267">
        <v>0</v>
      </c>
      <c r="C405" s="267"/>
      <c r="D405" s="268" t="e">
        <f t="shared" si="7"/>
        <v>#DIV/0!</v>
      </c>
      <c r="E405" s="269"/>
    </row>
    <row r="406" customHeight="1" spans="1:5">
      <c r="A406" s="278" t="s">
        <v>322</v>
      </c>
      <c r="B406" s="267">
        <v>0</v>
      </c>
      <c r="C406" s="267"/>
      <c r="D406" s="268" t="e">
        <f t="shared" si="7"/>
        <v>#DIV/0!</v>
      </c>
      <c r="E406" s="269"/>
    </row>
    <row r="407" customHeight="1" spans="1:5">
      <c r="A407" s="278" t="s">
        <v>323</v>
      </c>
      <c r="B407" s="267">
        <v>0</v>
      </c>
      <c r="C407" s="267"/>
      <c r="D407" s="268" t="e">
        <f t="shared" si="7"/>
        <v>#DIV/0!</v>
      </c>
      <c r="E407" s="269"/>
    </row>
    <row r="408" customHeight="1" spans="1:5">
      <c r="A408" s="278" t="s">
        <v>324</v>
      </c>
      <c r="B408" s="267">
        <v>0</v>
      </c>
      <c r="C408" s="267"/>
      <c r="D408" s="268" t="e">
        <f t="shared" si="7"/>
        <v>#DIV/0!</v>
      </c>
      <c r="E408" s="269"/>
    </row>
    <row r="409" s="261" customFormat="1" customHeight="1" spans="1:40">
      <c r="A409" s="274" t="s">
        <v>325</v>
      </c>
      <c r="B409" s="275">
        <v>68</v>
      </c>
      <c r="C409" s="275">
        <f>SUM(C410:C412)</f>
        <v>84</v>
      </c>
      <c r="D409" s="276">
        <f t="shared" si="7"/>
        <v>1.23529411764706</v>
      </c>
      <c r="E409" s="27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</row>
    <row r="410" customHeight="1" spans="1:5">
      <c r="A410" s="278" t="s">
        <v>326</v>
      </c>
      <c r="B410" s="267">
        <v>68</v>
      </c>
      <c r="C410" s="267">
        <v>84</v>
      </c>
      <c r="D410" s="268">
        <f t="shared" si="7"/>
        <v>1.23529411764706</v>
      </c>
      <c r="E410" s="269"/>
    </row>
    <row r="411" customHeight="1" spans="1:5">
      <c r="A411" s="278" t="s">
        <v>327</v>
      </c>
      <c r="B411" s="267">
        <v>0</v>
      </c>
      <c r="C411" s="267"/>
      <c r="D411" s="268" t="e">
        <f t="shared" si="7"/>
        <v>#DIV/0!</v>
      </c>
      <c r="E411" s="269"/>
    </row>
    <row r="412" customHeight="1" spans="1:5">
      <c r="A412" s="278" t="s">
        <v>328</v>
      </c>
      <c r="B412" s="267">
        <v>0</v>
      </c>
      <c r="C412" s="267"/>
      <c r="D412" s="268" t="e">
        <f t="shared" si="7"/>
        <v>#DIV/0!</v>
      </c>
      <c r="E412" s="269"/>
    </row>
    <row r="413" customHeight="1" spans="1:5">
      <c r="A413" s="274" t="s">
        <v>329</v>
      </c>
      <c r="B413" s="275">
        <v>0</v>
      </c>
      <c r="C413" s="275">
        <f>SUM(C414:C416)</f>
        <v>0</v>
      </c>
      <c r="D413" s="276" t="e">
        <f t="shared" si="7"/>
        <v>#DIV/0!</v>
      </c>
      <c r="E413" s="277"/>
    </row>
    <row r="414" customHeight="1" spans="1:5">
      <c r="A414" s="278" t="s">
        <v>330</v>
      </c>
      <c r="B414" s="267">
        <v>0</v>
      </c>
      <c r="C414" s="267"/>
      <c r="D414" s="268" t="e">
        <f t="shared" si="7"/>
        <v>#DIV/0!</v>
      </c>
      <c r="E414" s="269"/>
    </row>
    <row r="415" customHeight="1" spans="1:5">
      <c r="A415" s="278" t="s">
        <v>331</v>
      </c>
      <c r="B415" s="267">
        <v>0</v>
      </c>
      <c r="C415" s="267"/>
      <c r="D415" s="268" t="e">
        <f t="shared" si="7"/>
        <v>#DIV/0!</v>
      </c>
      <c r="E415" s="269"/>
    </row>
    <row r="416" customHeight="1" spans="1:5">
      <c r="A416" s="278" t="s">
        <v>332</v>
      </c>
      <c r="B416" s="267">
        <v>0</v>
      </c>
      <c r="C416" s="267"/>
      <c r="D416" s="268" t="e">
        <f t="shared" si="7"/>
        <v>#DIV/0!</v>
      </c>
      <c r="E416" s="269"/>
    </row>
    <row r="417" customHeight="1" spans="1:5">
      <c r="A417" s="274" t="s">
        <v>333</v>
      </c>
      <c r="B417" s="275">
        <v>1138</v>
      </c>
      <c r="C417" s="275">
        <f>SUM(C418:C420)</f>
        <v>1712</v>
      </c>
      <c r="D417" s="276">
        <f t="shared" si="7"/>
        <v>1.50439367311072</v>
      </c>
      <c r="E417" s="277"/>
    </row>
    <row r="418" s="261" customFormat="1" customHeight="1" spans="1:40">
      <c r="A418" s="278" t="s">
        <v>334</v>
      </c>
      <c r="B418" s="267">
        <v>1138</v>
      </c>
      <c r="C418" s="267">
        <v>1712</v>
      </c>
      <c r="D418" s="268">
        <f t="shared" si="7"/>
        <v>1.50439367311072</v>
      </c>
      <c r="E418" s="269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</row>
    <row r="419" customHeight="1" spans="1:5">
      <c r="A419" s="278" t="s">
        <v>335</v>
      </c>
      <c r="B419" s="267">
        <v>0</v>
      </c>
      <c r="C419" s="267"/>
      <c r="D419" s="268" t="e">
        <f t="shared" si="7"/>
        <v>#DIV/0!</v>
      </c>
      <c r="E419" s="269"/>
    </row>
    <row r="420" customHeight="1" spans="1:5">
      <c r="A420" s="278" t="s">
        <v>336</v>
      </c>
      <c r="B420" s="267">
        <v>0</v>
      </c>
      <c r="C420" s="267"/>
      <c r="D420" s="268" t="e">
        <f t="shared" si="7"/>
        <v>#DIV/0!</v>
      </c>
      <c r="E420" s="269"/>
    </row>
    <row r="421" customHeight="1" spans="1:5">
      <c r="A421" s="274" t="s">
        <v>337</v>
      </c>
      <c r="B421" s="275">
        <v>3425</v>
      </c>
      <c r="C421" s="275">
        <f>SUM(C422:C426)</f>
        <v>3323</v>
      </c>
      <c r="D421" s="276">
        <f t="shared" si="7"/>
        <v>0.97021897810219</v>
      </c>
      <c r="E421" s="277"/>
    </row>
    <row r="422" s="261" customFormat="1" customHeight="1" spans="1:40">
      <c r="A422" s="278" t="s">
        <v>338</v>
      </c>
      <c r="B422" s="267">
        <v>2278</v>
      </c>
      <c r="C422" s="267">
        <v>2238</v>
      </c>
      <c r="D422" s="268">
        <f t="shared" si="7"/>
        <v>0.982440737489025</v>
      </c>
      <c r="E422" s="269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</row>
    <row r="423" customHeight="1" spans="1:5">
      <c r="A423" s="278" t="s">
        <v>339</v>
      </c>
      <c r="B423" s="267">
        <v>1147</v>
      </c>
      <c r="C423" s="267">
        <v>1085</v>
      </c>
      <c r="D423" s="268">
        <f t="shared" si="7"/>
        <v>0.945945945945946</v>
      </c>
      <c r="E423" s="269"/>
    </row>
    <row r="424" customHeight="1" spans="1:5">
      <c r="A424" s="278" t="s">
        <v>340</v>
      </c>
      <c r="B424" s="267">
        <v>0</v>
      </c>
      <c r="C424" s="267"/>
      <c r="D424" s="268" t="e">
        <f t="shared" si="7"/>
        <v>#DIV/0!</v>
      </c>
      <c r="E424" s="269"/>
    </row>
    <row r="425" customHeight="1" spans="1:5">
      <c r="A425" s="278" t="s">
        <v>341</v>
      </c>
      <c r="B425" s="267">
        <v>0</v>
      </c>
      <c r="C425" s="267"/>
      <c r="D425" s="268" t="e">
        <f t="shared" si="7"/>
        <v>#DIV/0!</v>
      </c>
      <c r="E425" s="269"/>
    </row>
    <row r="426" s="261" customFormat="1" customHeight="1" spans="1:40">
      <c r="A426" s="278" t="s">
        <v>342</v>
      </c>
      <c r="B426" s="267">
        <v>0</v>
      </c>
      <c r="C426" s="267"/>
      <c r="D426" s="268" t="e">
        <f t="shared" si="7"/>
        <v>#DIV/0!</v>
      </c>
      <c r="E426" s="269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</row>
    <row r="427" customHeight="1" spans="1:5">
      <c r="A427" s="274" t="s">
        <v>343</v>
      </c>
      <c r="B427" s="275">
        <v>190</v>
      </c>
      <c r="C427" s="275">
        <f>SUM(C428:C433)</f>
        <v>9535</v>
      </c>
      <c r="D427" s="276">
        <f t="shared" si="7"/>
        <v>50.1842105263158</v>
      </c>
      <c r="E427" s="277"/>
    </row>
    <row r="428" customHeight="1" spans="1:5">
      <c r="A428" s="278" t="s">
        <v>344</v>
      </c>
      <c r="B428" s="267">
        <v>0</v>
      </c>
      <c r="C428" s="267"/>
      <c r="D428" s="268" t="e">
        <f t="shared" si="7"/>
        <v>#DIV/0!</v>
      </c>
      <c r="E428" s="269"/>
    </row>
    <row r="429" customHeight="1" spans="1:5">
      <c r="A429" s="278" t="s">
        <v>345</v>
      </c>
      <c r="B429" s="267">
        <v>0</v>
      </c>
      <c r="C429" s="267"/>
      <c r="D429" s="268" t="e">
        <f t="shared" si="7"/>
        <v>#DIV/0!</v>
      </c>
      <c r="E429" s="269"/>
    </row>
    <row r="430" customHeight="1" spans="1:5">
      <c r="A430" s="278" t="s">
        <v>346</v>
      </c>
      <c r="B430" s="267">
        <v>0</v>
      </c>
      <c r="C430" s="267"/>
      <c r="D430" s="268" t="e">
        <f t="shared" si="7"/>
        <v>#DIV/0!</v>
      </c>
      <c r="E430" s="269"/>
    </row>
    <row r="431" customHeight="1" spans="1:5">
      <c r="A431" s="278" t="s">
        <v>347</v>
      </c>
      <c r="B431" s="267">
        <v>0</v>
      </c>
      <c r="C431" s="267"/>
      <c r="D431" s="268" t="e">
        <f t="shared" si="7"/>
        <v>#DIV/0!</v>
      </c>
      <c r="E431" s="269"/>
    </row>
    <row r="432" s="261" customFormat="1" customHeight="1" spans="1:40">
      <c r="A432" s="278" t="s">
        <v>348</v>
      </c>
      <c r="B432" s="267">
        <v>0</v>
      </c>
      <c r="C432" s="267"/>
      <c r="D432" s="268" t="e">
        <f t="shared" si="7"/>
        <v>#DIV/0!</v>
      </c>
      <c r="E432" s="269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</row>
    <row r="433" customHeight="1" spans="1:5">
      <c r="A433" s="278" t="s">
        <v>349</v>
      </c>
      <c r="B433" s="267">
        <v>190</v>
      </c>
      <c r="C433" s="267">
        <v>9535</v>
      </c>
      <c r="D433" s="268">
        <f t="shared" si="7"/>
        <v>50.1842105263158</v>
      </c>
      <c r="E433" s="269"/>
    </row>
    <row r="434" customHeight="1" spans="1:5">
      <c r="A434" s="274" t="s">
        <v>350</v>
      </c>
      <c r="B434" s="275">
        <v>255</v>
      </c>
      <c r="C434" s="275">
        <f>C435</f>
        <v>246</v>
      </c>
      <c r="D434" s="276">
        <f t="shared" si="7"/>
        <v>0.964705882352941</v>
      </c>
      <c r="E434" s="277"/>
    </row>
    <row r="435" customHeight="1" spans="1:5">
      <c r="A435" s="278" t="s">
        <v>351</v>
      </c>
      <c r="B435" s="267">
        <v>255</v>
      </c>
      <c r="C435" s="267">
        <v>246</v>
      </c>
      <c r="D435" s="268">
        <f t="shared" si="7"/>
        <v>0.964705882352941</v>
      </c>
      <c r="E435" s="269"/>
    </row>
    <row r="436" customHeight="1" spans="1:5">
      <c r="A436" s="270" t="s">
        <v>352</v>
      </c>
      <c r="B436" s="271">
        <v>1776</v>
      </c>
      <c r="C436" s="271">
        <f>SUM(C437,C442,C451,C457,C462,C467,C472,C479,C483,C487)</f>
        <v>6000</v>
      </c>
      <c r="D436" s="272">
        <f t="shared" si="7"/>
        <v>3.37837837837838</v>
      </c>
      <c r="E436" s="273"/>
    </row>
    <row r="437" customHeight="1" spans="1:5">
      <c r="A437" s="274" t="s">
        <v>353</v>
      </c>
      <c r="B437" s="275">
        <v>744</v>
      </c>
      <c r="C437" s="275">
        <f>SUM(C438:C441)</f>
        <v>710</v>
      </c>
      <c r="D437" s="276">
        <f t="shared" si="7"/>
        <v>0.954301075268817</v>
      </c>
      <c r="E437" s="277"/>
    </row>
    <row r="438" customHeight="1" spans="1:5">
      <c r="A438" s="278" t="s">
        <v>75</v>
      </c>
      <c r="B438" s="267">
        <v>550</v>
      </c>
      <c r="C438" s="267">
        <v>510</v>
      </c>
      <c r="D438" s="268">
        <f t="shared" si="7"/>
        <v>0.927272727272727</v>
      </c>
      <c r="E438" s="269"/>
    </row>
    <row r="439" s="261" customFormat="1" customHeight="1" spans="1:40">
      <c r="A439" s="278" t="s">
        <v>76</v>
      </c>
      <c r="B439" s="267">
        <v>0</v>
      </c>
      <c r="C439" s="267"/>
      <c r="D439" s="268" t="e">
        <f t="shared" si="7"/>
        <v>#DIV/0!</v>
      </c>
      <c r="E439" s="269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</row>
    <row r="440" s="262" customFormat="1" customHeight="1" spans="1:40">
      <c r="A440" s="278" t="s">
        <v>77</v>
      </c>
      <c r="B440" s="267">
        <v>0</v>
      </c>
      <c r="C440" s="267"/>
      <c r="D440" s="268" t="e">
        <f t="shared" si="7"/>
        <v>#DIV/0!</v>
      </c>
      <c r="E440" s="269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</row>
    <row r="441" s="261" customFormat="1" customHeight="1" spans="1:40">
      <c r="A441" s="278" t="s">
        <v>354</v>
      </c>
      <c r="B441" s="267">
        <v>194</v>
      </c>
      <c r="C441" s="267">
        <v>200</v>
      </c>
      <c r="D441" s="268">
        <f t="shared" si="7"/>
        <v>1.03092783505155</v>
      </c>
      <c r="E441" s="269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</row>
    <row r="442" customHeight="1" spans="1:5">
      <c r="A442" s="274" t="s">
        <v>355</v>
      </c>
      <c r="B442" s="275">
        <v>0</v>
      </c>
      <c r="C442" s="275">
        <f>SUM(C443:C450)</f>
        <v>0</v>
      </c>
      <c r="D442" s="276" t="e">
        <f t="shared" si="7"/>
        <v>#DIV/0!</v>
      </c>
      <c r="E442" s="277"/>
    </row>
    <row r="443" customHeight="1" spans="1:5">
      <c r="A443" s="278" t="s">
        <v>356</v>
      </c>
      <c r="B443" s="267">
        <v>0</v>
      </c>
      <c r="C443" s="267"/>
      <c r="D443" s="268" t="e">
        <f t="shared" ref="D443:D506" si="8">C443/B443</f>
        <v>#DIV/0!</v>
      </c>
      <c r="E443" s="269"/>
    </row>
    <row r="444" customHeight="1" spans="1:5">
      <c r="A444" s="278" t="s">
        <v>357</v>
      </c>
      <c r="B444" s="267">
        <v>0</v>
      </c>
      <c r="C444" s="267"/>
      <c r="D444" s="268" t="e">
        <f t="shared" si="8"/>
        <v>#DIV/0!</v>
      </c>
      <c r="E444" s="269"/>
    </row>
    <row r="445" customHeight="1" spans="1:5">
      <c r="A445" s="278" t="s">
        <v>358</v>
      </c>
      <c r="B445" s="267">
        <v>0</v>
      </c>
      <c r="C445" s="267"/>
      <c r="D445" s="268" t="e">
        <f t="shared" si="8"/>
        <v>#DIV/0!</v>
      </c>
      <c r="E445" s="269"/>
    </row>
    <row r="446" s="261" customFormat="1" customHeight="1" spans="1:40">
      <c r="A446" s="278" t="s">
        <v>359</v>
      </c>
      <c r="B446" s="267">
        <v>0</v>
      </c>
      <c r="C446" s="267"/>
      <c r="D446" s="268" t="e">
        <f t="shared" si="8"/>
        <v>#DIV/0!</v>
      </c>
      <c r="E446" s="269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</row>
    <row r="447" customHeight="1" spans="1:5">
      <c r="A447" s="278" t="s">
        <v>360</v>
      </c>
      <c r="B447" s="267">
        <v>0</v>
      </c>
      <c r="C447" s="267"/>
      <c r="D447" s="268" t="e">
        <f t="shared" si="8"/>
        <v>#DIV/0!</v>
      </c>
      <c r="E447" s="269"/>
    </row>
    <row r="448" customHeight="1" spans="1:5">
      <c r="A448" s="278" t="s">
        <v>361</v>
      </c>
      <c r="B448" s="267">
        <v>0</v>
      </c>
      <c r="C448" s="267"/>
      <c r="D448" s="268" t="e">
        <f t="shared" si="8"/>
        <v>#DIV/0!</v>
      </c>
      <c r="E448" s="269"/>
    </row>
    <row r="449" customHeight="1" spans="1:5">
      <c r="A449" s="278" t="s">
        <v>362</v>
      </c>
      <c r="B449" s="267">
        <v>0</v>
      </c>
      <c r="C449" s="267"/>
      <c r="D449" s="268" t="e">
        <f t="shared" si="8"/>
        <v>#DIV/0!</v>
      </c>
      <c r="E449" s="269"/>
    </row>
    <row r="450" customHeight="1" spans="1:5">
      <c r="A450" s="278" t="s">
        <v>363</v>
      </c>
      <c r="B450" s="267">
        <v>0</v>
      </c>
      <c r="C450" s="267"/>
      <c r="D450" s="268" t="e">
        <f t="shared" si="8"/>
        <v>#DIV/0!</v>
      </c>
      <c r="E450" s="269"/>
    </row>
    <row r="451" customHeight="1" spans="1:5">
      <c r="A451" s="274" t="s">
        <v>364</v>
      </c>
      <c r="B451" s="275">
        <v>0</v>
      </c>
      <c r="C451" s="275">
        <f>SUM(C452:C456)</f>
        <v>200</v>
      </c>
      <c r="D451" s="276" t="e">
        <f t="shared" si="8"/>
        <v>#DIV/0!</v>
      </c>
      <c r="E451" s="277"/>
    </row>
    <row r="452" customHeight="1" spans="1:5">
      <c r="A452" s="278" t="s">
        <v>356</v>
      </c>
      <c r="B452" s="267">
        <v>0</v>
      </c>
      <c r="C452" s="267"/>
      <c r="D452" s="268" t="e">
        <f t="shared" si="8"/>
        <v>#DIV/0!</v>
      </c>
      <c r="E452" s="269"/>
    </row>
    <row r="453" customHeight="1" spans="1:5">
      <c r="A453" s="278" t="s">
        <v>365</v>
      </c>
      <c r="B453" s="267">
        <v>0</v>
      </c>
      <c r="C453" s="267"/>
      <c r="D453" s="268" t="e">
        <f t="shared" si="8"/>
        <v>#DIV/0!</v>
      </c>
      <c r="E453" s="269"/>
    </row>
    <row r="454" customHeight="1" spans="1:5">
      <c r="A454" s="278" t="s">
        <v>366</v>
      </c>
      <c r="B454" s="267">
        <v>0</v>
      </c>
      <c r="C454" s="267">
        <v>200</v>
      </c>
      <c r="D454" s="268" t="e">
        <f t="shared" si="8"/>
        <v>#DIV/0!</v>
      </c>
      <c r="E454" s="269"/>
    </row>
    <row r="455" s="261" customFormat="1" customHeight="1" spans="1:40">
      <c r="A455" s="278" t="s">
        <v>367</v>
      </c>
      <c r="B455" s="267">
        <v>0</v>
      </c>
      <c r="C455" s="267"/>
      <c r="D455" s="268" t="e">
        <f t="shared" si="8"/>
        <v>#DIV/0!</v>
      </c>
      <c r="E455" s="269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</row>
    <row r="456" customHeight="1" spans="1:5">
      <c r="A456" s="278" t="s">
        <v>368</v>
      </c>
      <c r="B456" s="267">
        <v>0</v>
      </c>
      <c r="C456" s="267"/>
      <c r="D456" s="268" t="e">
        <f t="shared" si="8"/>
        <v>#DIV/0!</v>
      </c>
      <c r="E456" s="269"/>
    </row>
    <row r="457" customHeight="1" spans="1:5">
      <c r="A457" s="274" t="s">
        <v>369</v>
      </c>
      <c r="B457" s="275">
        <v>1031</v>
      </c>
      <c r="C457" s="275">
        <f>SUM(C458:C461)</f>
        <v>4068</v>
      </c>
      <c r="D457" s="276">
        <f t="shared" si="8"/>
        <v>3.94568380213385</v>
      </c>
      <c r="E457" s="277"/>
    </row>
    <row r="458" customHeight="1" spans="1:5">
      <c r="A458" s="278" t="s">
        <v>356</v>
      </c>
      <c r="B458" s="267">
        <v>0</v>
      </c>
      <c r="C458" s="267"/>
      <c r="D458" s="268" t="e">
        <f t="shared" si="8"/>
        <v>#DIV/0!</v>
      </c>
      <c r="E458" s="269"/>
    </row>
    <row r="459" customHeight="1" spans="1:5">
      <c r="A459" s="278" t="s">
        <v>370</v>
      </c>
      <c r="B459" s="267">
        <v>0</v>
      </c>
      <c r="C459" s="267">
        <v>32</v>
      </c>
      <c r="D459" s="268" t="e">
        <f t="shared" si="8"/>
        <v>#DIV/0!</v>
      </c>
      <c r="E459" s="269"/>
    </row>
    <row r="460" customHeight="1" spans="1:5">
      <c r="A460" s="278" t="s">
        <v>371</v>
      </c>
      <c r="B460" s="267">
        <v>0</v>
      </c>
      <c r="C460" s="267"/>
      <c r="D460" s="268" t="e">
        <f t="shared" si="8"/>
        <v>#DIV/0!</v>
      </c>
      <c r="E460" s="269"/>
    </row>
    <row r="461" s="261" customFormat="1" customHeight="1" spans="1:40">
      <c r="A461" s="278" t="s">
        <v>372</v>
      </c>
      <c r="B461" s="267">
        <v>1031</v>
      </c>
      <c r="C461" s="267">
        <v>4036</v>
      </c>
      <c r="D461" s="268">
        <f t="shared" si="8"/>
        <v>3.91464597478177</v>
      </c>
      <c r="E461" s="269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</row>
    <row r="462" customHeight="1" spans="1:5">
      <c r="A462" s="274" t="s">
        <v>373</v>
      </c>
      <c r="B462" s="275">
        <v>0</v>
      </c>
      <c r="C462" s="275">
        <f>SUM(C463:C466)</f>
        <v>0</v>
      </c>
      <c r="D462" s="276" t="e">
        <f t="shared" si="8"/>
        <v>#DIV/0!</v>
      </c>
      <c r="E462" s="277"/>
    </row>
    <row r="463" customHeight="1" spans="1:5">
      <c r="A463" s="278" t="s">
        <v>356</v>
      </c>
      <c r="B463" s="267">
        <v>0</v>
      </c>
      <c r="C463" s="267"/>
      <c r="D463" s="268" t="e">
        <f t="shared" si="8"/>
        <v>#DIV/0!</v>
      </c>
      <c r="E463" s="269"/>
    </row>
    <row r="464" customHeight="1" spans="1:5">
      <c r="A464" s="278" t="s">
        <v>374</v>
      </c>
      <c r="B464" s="267">
        <v>0</v>
      </c>
      <c r="C464" s="267"/>
      <c r="D464" s="268" t="e">
        <f t="shared" si="8"/>
        <v>#DIV/0!</v>
      </c>
      <c r="E464" s="269"/>
    </row>
    <row r="465" customHeight="1" spans="1:5">
      <c r="A465" s="278" t="s">
        <v>375</v>
      </c>
      <c r="B465" s="267">
        <v>0</v>
      </c>
      <c r="C465" s="267"/>
      <c r="D465" s="268" t="e">
        <f t="shared" si="8"/>
        <v>#DIV/0!</v>
      </c>
      <c r="E465" s="269"/>
    </row>
    <row r="466" s="261" customFormat="1" customHeight="1" spans="1:40">
      <c r="A466" s="278" t="s">
        <v>376</v>
      </c>
      <c r="B466" s="267">
        <v>0</v>
      </c>
      <c r="C466" s="267"/>
      <c r="D466" s="268" t="e">
        <f t="shared" si="8"/>
        <v>#DIV/0!</v>
      </c>
      <c r="E466" s="269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</row>
    <row r="467" customHeight="1" spans="1:5">
      <c r="A467" s="274" t="s">
        <v>377</v>
      </c>
      <c r="B467" s="275">
        <v>0</v>
      </c>
      <c r="C467" s="275">
        <f>SUM(C468:C471)</f>
        <v>0</v>
      </c>
      <c r="D467" s="276" t="e">
        <f t="shared" si="8"/>
        <v>#DIV/0!</v>
      </c>
      <c r="E467" s="277"/>
    </row>
    <row r="468" customHeight="1" spans="1:5">
      <c r="A468" s="278" t="s">
        <v>378</v>
      </c>
      <c r="B468" s="267">
        <v>0</v>
      </c>
      <c r="C468" s="267"/>
      <c r="D468" s="268" t="e">
        <f t="shared" si="8"/>
        <v>#DIV/0!</v>
      </c>
      <c r="E468" s="269"/>
    </row>
    <row r="469" customHeight="1" spans="1:5">
      <c r="A469" s="278" t="s">
        <v>379</v>
      </c>
      <c r="B469" s="267">
        <v>0</v>
      </c>
      <c r="C469" s="267"/>
      <c r="D469" s="268" t="e">
        <f t="shared" si="8"/>
        <v>#DIV/0!</v>
      </c>
      <c r="E469" s="269"/>
    </row>
    <row r="470" customHeight="1" spans="1:5">
      <c r="A470" s="278" t="s">
        <v>380</v>
      </c>
      <c r="B470" s="267">
        <v>0</v>
      </c>
      <c r="C470" s="267"/>
      <c r="D470" s="268" t="e">
        <f t="shared" si="8"/>
        <v>#DIV/0!</v>
      </c>
      <c r="E470" s="269"/>
    </row>
    <row r="471" s="261" customFormat="1" customHeight="1" spans="1:40">
      <c r="A471" s="278" t="s">
        <v>381</v>
      </c>
      <c r="B471" s="267">
        <v>0</v>
      </c>
      <c r="C471" s="267"/>
      <c r="D471" s="268" t="e">
        <f t="shared" si="8"/>
        <v>#DIV/0!</v>
      </c>
      <c r="E471" s="269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</row>
    <row r="472" customHeight="1" spans="1:5">
      <c r="A472" s="274" t="s">
        <v>382</v>
      </c>
      <c r="B472" s="275">
        <v>1</v>
      </c>
      <c r="C472" s="275">
        <f>SUM(C473:C478)</f>
        <v>130</v>
      </c>
      <c r="D472" s="276">
        <f t="shared" si="8"/>
        <v>130</v>
      </c>
      <c r="E472" s="277"/>
    </row>
    <row r="473" customHeight="1" spans="1:5">
      <c r="A473" s="278" t="s">
        <v>356</v>
      </c>
      <c r="B473" s="267">
        <v>0</v>
      </c>
      <c r="C473" s="267"/>
      <c r="D473" s="268" t="e">
        <f t="shared" si="8"/>
        <v>#DIV/0!</v>
      </c>
      <c r="E473" s="269"/>
    </row>
    <row r="474" s="261" customFormat="1" customHeight="1" spans="1:40">
      <c r="A474" s="278" t="s">
        <v>383</v>
      </c>
      <c r="B474" s="267">
        <v>1</v>
      </c>
      <c r="C474" s="267"/>
      <c r="D474" s="268">
        <f t="shared" si="8"/>
        <v>0</v>
      </c>
      <c r="E474" s="269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</row>
    <row r="475" customHeight="1" spans="1:5">
      <c r="A475" s="278" t="s">
        <v>384</v>
      </c>
      <c r="B475" s="267">
        <v>0</v>
      </c>
      <c r="C475" s="267"/>
      <c r="D475" s="268" t="e">
        <f t="shared" si="8"/>
        <v>#DIV/0!</v>
      </c>
      <c r="E475" s="269"/>
    </row>
    <row r="476" customHeight="1" spans="1:5">
      <c r="A476" s="278" t="s">
        <v>385</v>
      </c>
      <c r="B476" s="267">
        <v>0</v>
      </c>
      <c r="C476" s="267"/>
      <c r="D476" s="268" t="e">
        <f t="shared" si="8"/>
        <v>#DIV/0!</v>
      </c>
      <c r="E476" s="269"/>
    </row>
    <row r="477" customHeight="1" spans="1:5">
      <c r="A477" s="278" t="s">
        <v>386</v>
      </c>
      <c r="B477" s="267">
        <v>0</v>
      </c>
      <c r="C477" s="267"/>
      <c r="D477" s="268" t="e">
        <f t="shared" si="8"/>
        <v>#DIV/0!</v>
      </c>
      <c r="E477" s="269"/>
    </row>
    <row r="478" customHeight="1" spans="1:5">
      <c r="A478" s="278" t="s">
        <v>387</v>
      </c>
      <c r="B478" s="267">
        <v>0</v>
      </c>
      <c r="C478" s="267">
        <v>130</v>
      </c>
      <c r="D478" s="268" t="e">
        <f t="shared" si="8"/>
        <v>#DIV/0!</v>
      </c>
      <c r="E478" s="269"/>
    </row>
    <row r="479" customHeight="1" spans="1:5">
      <c r="A479" s="274" t="s">
        <v>388</v>
      </c>
      <c r="B479" s="275">
        <v>0</v>
      </c>
      <c r="C479" s="275">
        <f>SUM(C480:C482)</f>
        <v>892</v>
      </c>
      <c r="D479" s="276" t="e">
        <f t="shared" si="8"/>
        <v>#DIV/0!</v>
      </c>
      <c r="E479" s="277"/>
    </row>
    <row r="480" customHeight="1" spans="1:5">
      <c r="A480" s="278" t="s">
        <v>389</v>
      </c>
      <c r="B480" s="267">
        <v>0</v>
      </c>
      <c r="C480" s="267"/>
      <c r="D480" s="268" t="e">
        <f t="shared" si="8"/>
        <v>#DIV/0!</v>
      </c>
      <c r="E480" s="269"/>
    </row>
    <row r="481" s="261" customFormat="1" customHeight="1" spans="1:40">
      <c r="A481" s="278" t="s">
        <v>390</v>
      </c>
      <c r="B481" s="267">
        <v>0</v>
      </c>
      <c r="C481" s="267"/>
      <c r="D481" s="268" t="e">
        <f t="shared" si="8"/>
        <v>#DIV/0!</v>
      </c>
      <c r="E481" s="269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</row>
    <row r="482" customHeight="1" spans="1:5">
      <c r="A482" s="278" t="s">
        <v>391</v>
      </c>
      <c r="B482" s="267">
        <v>0</v>
      </c>
      <c r="C482" s="267">
        <v>892</v>
      </c>
      <c r="D482" s="268" t="e">
        <f t="shared" si="8"/>
        <v>#DIV/0!</v>
      </c>
      <c r="E482" s="269"/>
    </row>
    <row r="483" customHeight="1" spans="1:5">
      <c r="A483" s="274" t="s">
        <v>392</v>
      </c>
      <c r="B483" s="275">
        <v>0</v>
      </c>
      <c r="C483" s="275">
        <f>C484+C485+C486</f>
        <v>0</v>
      </c>
      <c r="D483" s="276" t="e">
        <f t="shared" si="8"/>
        <v>#DIV/0!</v>
      </c>
      <c r="E483" s="277"/>
    </row>
    <row r="484" customHeight="1" spans="1:5">
      <c r="A484" s="278" t="s">
        <v>393</v>
      </c>
      <c r="B484" s="267">
        <v>0</v>
      </c>
      <c r="C484" s="267"/>
      <c r="D484" s="268" t="e">
        <f t="shared" si="8"/>
        <v>#DIV/0!</v>
      </c>
      <c r="E484" s="269"/>
    </row>
    <row r="485" s="261" customFormat="1" customHeight="1" spans="1:40">
      <c r="A485" s="278" t="s">
        <v>394</v>
      </c>
      <c r="B485" s="267">
        <v>0</v>
      </c>
      <c r="C485" s="267"/>
      <c r="D485" s="268" t="e">
        <f t="shared" si="8"/>
        <v>#DIV/0!</v>
      </c>
      <c r="E485" s="269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</row>
    <row r="486" customHeight="1" spans="1:5">
      <c r="A486" s="278" t="s">
        <v>395</v>
      </c>
      <c r="B486" s="267">
        <v>0</v>
      </c>
      <c r="C486" s="267"/>
      <c r="D486" s="268" t="e">
        <f t="shared" si="8"/>
        <v>#DIV/0!</v>
      </c>
      <c r="E486" s="269"/>
    </row>
    <row r="487" customHeight="1" spans="1:5">
      <c r="A487" s="274" t="s">
        <v>396</v>
      </c>
      <c r="B487" s="275">
        <v>0</v>
      </c>
      <c r="C487" s="275">
        <f>SUM(C488:C491)</f>
        <v>0</v>
      </c>
      <c r="D487" s="276" t="e">
        <f t="shared" si="8"/>
        <v>#DIV/0!</v>
      </c>
      <c r="E487" s="277"/>
    </row>
    <row r="488" s="261" customFormat="1" customHeight="1" spans="1:40">
      <c r="A488" s="278" t="s">
        <v>397</v>
      </c>
      <c r="B488" s="267">
        <v>0</v>
      </c>
      <c r="C488" s="267"/>
      <c r="D488" s="268" t="e">
        <f t="shared" si="8"/>
        <v>#DIV/0!</v>
      </c>
      <c r="E488" s="269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</row>
    <row r="489" customHeight="1" spans="1:5">
      <c r="A489" s="278" t="s">
        <v>398</v>
      </c>
      <c r="B489" s="267">
        <v>0</v>
      </c>
      <c r="C489" s="267"/>
      <c r="D489" s="268" t="e">
        <f t="shared" si="8"/>
        <v>#DIV/0!</v>
      </c>
      <c r="E489" s="269"/>
    </row>
    <row r="490" customHeight="1" spans="1:5">
      <c r="A490" s="278" t="s">
        <v>399</v>
      </c>
      <c r="B490" s="267">
        <v>0</v>
      </c>
      <c r="C490" s="267"/>
      <c r="D490" s="268" t="e">
        <f t="shared" si="8"/>
        <v>#DIV/0!</v>
      </c>
      <c r="E490" s="269"/>
    </row>
    <row r="491" customHeight="1" spans="1:5">
      <c r="A491" s="278" t="s">
        <v>400</v>
      </c>
      <c r="B491" s="267">
        <v>0</v>
      </c>
      <c r="C491" s="267"/>
      <c r="D491" s="268" t="e">
        <f t="shared" si="8"/>
        <v>#DIV/0!</v>
      </c>
      <c r="E491" s="269"/>
    </row>
    <row r="492" customHeight="1" spans="1:5">
      <c r="A492" s="270" t="s">
        <v>401</v>
      </c>
      <c r="B492" s="271">
        <v>9670</v>
      </c>
      <c r="C492" s="271">
        <f>SUM(C493,C509,C517,C528,C537,C545)</f>
        <v>14000</v>
      </c>
      <c r="D492" s="272">
        <f t="shared" si="8"/>
        <v>1.44777662874871</v>
      </c>
      <c r="E492" s="273"/>
    </row>
    <row r="493" s="262" customFormat="1" customHeight="1" spans="1:40">
      <c r="A493" s="274" t="s">
        <v>402</v>
      </c>
      <c r="B493" s="275">
        <v>1979</v>
      </c>
      <c r="C493" s="275">
        <f>SUM(C494:C508)</f>
        <v>7200</v>
      </c>
      <c r="D493" s="276">
        <f t="shared" si="8"/>
        <v>3.63820111167256</v>
      </c>
      <c r="E493" s="27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</row>
    <row r="494" s="261" customFormat="1" customHeight="1" spans="1:40">
      <c r="A494" s="278" t="s">
        <v>75</v>
      </c>
      <c r="B494" s="267">
        <v>874</v>
      </c>
      <c r="C494" s="267">
        <v>920</v>
      </c>
      <c r="D494" s="268">
        <f t="shared" si="8"/>
        <v>1.05263157894737</v>
      </c>
      <c r="E494" s="269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</row>
    <row r="495" customHeight="1" spans="1:5">
      <c r="A495" s="278" t="s">
        <v>76</v>
      </c>
      <c r="B495" s="267">
        <v>4</v>
      </c>
      <c r="C495" s="267"/>
      <c r="D495" s="268">
        <f t="shared" si="8"/>
        <v>0</v>
      </c>
      <c r="E495" s="269"/>
    </row>
    <row r="496" customHeight="1" spans="1:5">
      <c r="A496" s="278" t="s">
        <v>77</v>
      </c>
      <c r="B496" s="267">
        <v>0</v>
      </c>
      <c r="C496" s="267"/>
      <c r="D496" s="268" t="e">
        <f t="shared" si="8"/>
        <v>#DIV/0!</v>
      </c>
      <c r="E496" s="269"/>
    </row>
    <row r="497" customHeight="1" spans="1:5">
      <c r="A497" s="278" t="s">
        <v>403</v>
      </c>
      <c r="B497" s="267">
        <v>484</v>
      </c>
      <c r="C497" s="267">
        <v>580</v>
      </c>
      <c r="D497" s="268">
        <f t="shared" si="8"/>
        <v>1.19834710743802</v>
      </c>
      <c r="E497" s="269"/>
    </row>
    <row r="498" customHeight="1" spans="1:5">
      <c r="A498" s="278" t="s">
        <v>404</v>
      </c>
      <c r="B498" s="267">
        <v>0</v>
      </c>
      <c r="C498" s="267"/>
      <c r="D498" s="268" t="e">
        <f t="shared" si="8"/>
        <v>#DIV/0!</v>
      </c>
      <c r="E498" s="269"/>
    </row>
    <row r="499" customHeight="1" spans="1:5">
      <c r="A499" s="278" t="s">
        <v>405</v>
      </c>
      <c r="B499" s="267">
        <v>0</v>
      </c>
      <c r="C499" s="267"/>
      <c r="D499" s="268" t="e">
        <f t="shared" si="8"/>
        <v>#DIV/0!</v>
      </c>
      <c r="E499" s="269"/>
    </row>
    <row r="500" customHeight="1" spans="1:5">
      <c r="A500" s="278" t="s">
        <v>406</v>
      </c>
      <c r="B500" s="267">
        <v>0</v>
      </c>
      <c r="C500" s="267"/>
      <c r="D500" s="268" t="e">
        <f t="shared" si="8"/>
        <v>#DIV/0!</v>
      </c>
      <c r="E500" s="269"/>
    </row>
    <row r="501" customHeight="1" spans="1:5">
      <c r="A501" s="278" t="s">
        <v>407</v>
      </c>
      <c r="B501" s="267">
        <v>5</v>
      </c>
      <c r="C501" s="267"/>
      <c r="D501" s="268">
        <f t="shared" si="8"/>
        <v>0</v>
      </c>
      <c r="E501" s="269"/>
    </row>
    <row r="502" customHeight="1" spans="1:5">
      <c r="A502" s="278" t="s">
        <v>408</v>
      </c>
      <c r="B502" s="279">
        <v>472</v>
      </c>
      <c r="C502" s="279">
        <v>1000</v>
      </c>
      <c r="D502" s="268">
        <f t="shared" si="8"/>
        <v>2.11864406779661</v>
      </c>
      <c r="E502" s="269"/>
    </row>
    <row r="503" customHeight="1" spans="1:5">
      <c r="A503" s="278" t="s">
        <v>409</v>
      </c>
      <c r="B503" s="267">
        <v>0</v>
      </c>
      <c r="C503" s="267"/>
      <c r="D503" s="268" t="e">
        <f t="shared" si="8"/>
        <v>#DIV/0!</v>
      </c>
      <c r="E503" s="269"/>
    </row>
    <row r="504" customHeight="1" spans="1:5">
      <c r="A504" s="278" t="s">
        <v>410</v>
      </c>
      <c r="B504" s="267">
        <v>0</v>
      </c>
      <c r="C504" s="267">
        <v>50</v>
      </c>
      <c r="D504" s="268" t="e">
        <f t="shared" si="8"/>
        <v>#DIV/0!</v>
      </c>
      <c r="E504" s="269"/>
    </row>
    <row r="505" customHeight="1" spans="1:5">
      <c r="A505" s="278" t="s">
        <v>411</v>
      </c>
      <c r="B505" s="267">
        <v>0</v>
      </c>
      <c r="C505" s="267"/>
      <c r="D505" s="268" t="e">
        <f t="shared" si="8"/>
        <v>#DIV/0!</v>
      </c>
      <c r="E505" s="269"/>
    </row>
    <row r="506" customHeight="1" spans="1:5">
      <c r="A506" s="278" t="s">
        <v>412</v>
      </c>
      <c r="B506" s="267">
        <v>0</v>
      </c>
      <c r="C506" s="267"/>
      <c r="D506" s="268" t="e">
        <f t="shared" si="8"/>
        <v>#DIV/0!</v>
      </c>
      <c r="E506" s="269"/>
    </row>
    <row r="507" customHeight="1" spans="1:5">
      <c r="A507" s="278" t="s">
        <v>413</v>
      </c>
      <c r="B507" s="267">
        <v>0</v>
      </c>
      <c r="C507" s="267">
        <v>1200</v>
      </c>
      <c r="D507" s="268" t="e">
        <f t="shared" ref="D507:D570" si="9">C507/B507</f>
        <v>#DIV/0!</v>
      </c>
      <c r="E507" s="269"/>
    </row>
    <row r="508" customHeight="1" spans="1:5">
      <c r="A508" s="278" t="s">
        <v>414</v>
      </c>
      <c r="B508" s="267">
        <v>140</v>
      </c>
      <c r="C508" s="267">
        <v>3450</v>
      </c>
      <c r="D508" s="268">
        <f t="shared" si="9"/>
        <v>24.6428571428571</v>
      </c>
      <c r="E508" s="269"/>
    </row>
    <row r="509" s="261" customFormat="1" customHeight="1" spans="1:40">
      <c r="A509" s="274" t="s">
        <v>415</v>
      </c>
      <c r="B509" s="275">
        <v>0</v>
      </c>
      <c r="C509" s="275">
        <f>SUM(C510:C516)</f>
        <v>60</v>
      </c>
      <c r="D509" s="276" t="e">
        <f t="shared" si="9"/>
        <v>#DIV/0!</v>
      </c>
      <c r="E509" s="27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</row>
    <row r="510" customHeight="1" spans="1:5">
      <c r="A510" s="278" t="s">
        <v>75</v>
      </c>
      <c r="B510" s="267">
        <v>0</v>
      </c>
      <c r="C510" s="267"/>
      <c r="D510" s="268" t="e">
        <f t="shared" si="9"/>
        <v>#DIV/0!</v>
      </c>
      <c r="E510" s="269"/>
    </row>
    <row r="511" customHeight="1" spans="1:5">
      <c r="A511" s="278" t="s">
        <v>76</v>
      </c>
      <c r="B511" s="267">
        <v>0</v>
      </c>
      <c r="C511" s="267"/>
      <c r="D511" s="268" t="e">
        <f t="shared" si="9"/>
        <v>#DIV/0!</v>
      </c>
      <c r="E511" s="269"/>
    </row>
    <row r="512" customHeight="1" spans="1:5">
      <c r="A512" s="278" t="s">
        <v>77</v>
      </c>
      <c r="B512" s="267">
        <v>0</v>
      </c>
      <c r="C512" s="267"/>
      <c r="D512" s="268" t="e">
        <f t="shared" si="9"/>
        <v>#DIV/0!</v>
      </c>
      <c r="E512" s="269"/>
    </row>
    <row r="513" customHeight="1" spans="1:5">
      <c r="A513" s="278" t="s">
        <v>416</v>
      </c>
      <c r="B513" s="267">
        <v>0</v>
      </c>
      <c r="C513" s="267"/>
      <c r="D513" s="268" t="e">
        <f t="shared" si="9"/>
        <v>#DIV/0!</v>
      </c>
      <c r="E513" s="269"/>
    </row>
    <row r="514" customHeight="1" spans="1:5">
      <c r="A514" s="278" t="s">
        <v>417</v>
      </c>
      <c r="B514" s="267">
        <v>0</v>
      </c>
      <c r="C514" s="267">
        <v>60</v>
      </c>
      <c r="D514" s="268" t="e">
        <f t="shared" si="9"/>
        <v>#DIV/0!</v>
      </c>
      <c r="E514" s="269"/>
    </row>
    <row r="515" customHeight="1" spans="1:5">
      <c r="A515" s="278" t="s">
        <v>418</v>
      </c>
      <c r="B515" s="267">
        <v>0</v>
      </c>
      <c r="C515" s="267"/>
      <c r="D515" s="268" t="e">
        <f t="shared" si="9"/>
        <v>#DIV/0!</v>
      </c>
      <c r="E515" s="269"/>
    </row>
    <row r="516" customHeight="1" spans="1:5">
      <c r="A516" s="278" t="s">
        <v>419</v>
      </c>
      <c r="B516" s="267">
        <v>0</v>
      </c>
      <c r="C516" s="267"/>
      <c r="D516" s="268" t="e">
        <f t="shared" si="9"/>
        <v>#DIV/0!</v>
      </c>
      <c r="E516" s="269"/>
    </row>
    <row r="517" s="261" customFormat="1" customHeight="1" spans="1:40">
      <c r="A517" s="274" t="s">
        <v>420</v>
      </c>
      <c r="B517" s="275">
        <v>1152</v>
      </c>
      <c r="C517" s="275">
        <f>SUM(C518:C527)</f>
        <v>3240</v>
      </c>
      <c r="D517" s="276">
        <f t="shared" si="9"/>
        <v>2.8125</v>
      </c>
      <c r="E517" s="27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</row>
    <row r="518" customHeight="1" spans="1:5">
      <c r="A518" s="278" t="s">
        <v>75</v>
      </c>
      <c r="B518" s="267">
        <v>0</v>
      </c>
      <c r="C518" s="267"/>
      <c r="D518" s="268" t="e">
        <f t="shared" si="9"/>
        <v>#DIV/0!</v>
      </c>
      <c r="E518" s="269"/>
    </row>
    <row r="519" customHeight="1" spans="1:5">
      <c r="A519" s="278" t="s">
        <v>76</v>
      </c>
      <c r="B519" s="267">
        <v>0</v>
      </c>
      <c r="C519" s="267"/>
      <c r="D519" s="268" t="e">
        <f t="shared" si="9"/>
        <v>#DIV/0!</v>
      </c>
      <c r="E519" s="269"/>
    </row>
    <row r="520" customHeight="1" spans="1:5">
      <c r="A520" s="278" t="s">
        <v>77</v>
      </c>
      <c r="B520" s="267">
        <v>0</v>
      </c>
      <c r="C520" s="267"/>
      <c r="D520" s="268" t="e">
        <f t="shared" si="9"/>
        <v>#DIV/0!</v>
      </c>
      <c r="E520" s="269"/>
    </row>
    <row r="521" customHeight="1" spans="1:5">
      <c r="A521" s="278" t="s">
        <v>421</v>
      </c>
      <c r="B521" s="267">
        <v>0</v>
      </c>
      <c r="C521" s="267"/>
      <c r="D521" s="268" t="e">
        <f t="shared" si="9"/>
        <v>#DIV/0!</v>
      </c>
      <c r="E521" s="269"/>
    </row>
    <row r="522" customHeight="1" spans="1:5">
      <c r="A522" s="278" t="s">
        <v>422</v>
      </c>
      <c r="B522" s="267">
        <v>0</v>
      </c>
      <c r="C522" s="267"/>
      <c r="D522" s="268" t="e">
        <f t="shared" si="9"/>
        <v>#DIV/0!</v>
      </c>
      <c r="E522" s="269"/>
    </row>
    <row r="523" customHeight="1" spans="1:5">
      <c r="A523" s="278" t="s">
        <v>423</v>
      </c>
      <c r="B523" s="267">
        <v>0</v>
      </c>
      <c r="C523" s="267"/>
      <c r="D523" s="268" t="e">
        <f t="shared" si="9"/>
        <v>#DIV/0!</v>
      </c>
      <c r="E523" s="269"/>
    </row>
    <row r="524" customHeight="1" spans="1:5">
      <c r="A524" s="278" t="s">
        <v>424</v>
      </c>
      <c r="B524" s="267">
        <v>14</v>
      </c>
      <c r="C524" s="267">
        <v>40</v>
      </c>
      <c r="D524" s="268">
        <f t="shared" si="9"/>
        <v>2.85714285714286</v>
      </c>
      <c r="E524" s="269"/>
    </row>
    <row r="525" customHeight="1" spans="1:5">
      <c r="A525" s="278" t="s">
        <v>425</v>
      </c>
      <c r="B525" s="267">
        <v>10</v>
      </c>
      <c r="C525" s="267">
        <v>410</v>
      </c>
      <c r="D525" s="268">
        <f t="shared" si="9"/>
        <v>41</v>
      </c>
      <c r="E525" s="269"/>
    </row>
    <row r="526" customHeight="1" spans="1:5">
      <c r="A526" s="278" t="s">
        <v>426</v>
      </c>
      <c r="B526" s="267">
        <v>0</v>
      </c>
      <c r="C526" s="267"/>
      <c r="D526" s="268" t="e">
        <f t="shared" si="9"/>
        <v>#DIV/0!</v>
      </c>
      <c r="E526" s="269"/>
    </row>
    <row r="527" customHeight="1" spans="1:5">
      <c r="A527" s="278" t="s">
        <v>427</v>
      </c>
      <c r="B527" s="267">
        <v>1128</v>
      </c>
      <c r="C527" s="267">
        <v>2790</v>
      </c>
      <c r="D527" s="268">
        <f t="shared" si="9"/>
        <v>2.47340425531915</v>
      </c>
      <c r="E527" s="269"/>
    </row>
    <row r="528" s="261" customFormat="1" customHeight="1" spans="1:40">
      <c r="A528" s="274" t="s">
        <v>428</v>
      </c>
      <c r="B528" s="275">
        <v>0</v>
      </c>
      <c r="C528" s="275">
        <f>SUM(C529:C536)</f>
        <v>0</v>
      </c>
      <c r="D528" s="276" t="e">
        <f t="shared" si="9"/>
        <v>#DIV/0!</v>
      </c>
      <c r="E528" s="27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</row>
    <row r="529" customHeight="1" spans="1:5">
      <c r="A529" s="278" t="s">
        <v>75</v>
      </c>
      <c r="B529" s="267">
        <v>0</v>
      </c>
      <c r="C529" s="267"/>
      <c r="D529" s="268" t="e">
        <f t="shared" si="9"/>
        <v>#DIV/0!</v>
      </c>
      <c r="E529" s="269"/>
    </row>
    <row r="530" customHeight="1" spans="1:5">
      <c r="A530" s="278" t="s">
        <v>76</v>
      </c>
      <c r="B530" s="267">
        <v>0</v>
      </c>
      <c r="C530" s="267"/>
      <c r="D530" s="268" t="e">
        <f t="shared" si="9"/>
        <v>#DIV/0!</v>
      </c>
      <c r="E530" s="269"/>
    </row>
    <row r="531" customHeight="1" spans="1:5">
      <c r="A531" s="278" t="s">
        <v>77</v>
      </c>
      <c r="B531" s="267">
        <v>0</v>
      </c>
      <c r="C531" s="267"/>
      <c r="D531" s="268" t="e">
        <f t="shared" si="9"/>
        <v>#DIV/0!</v>
      </c>
      <c r="E531" s="269"/>
    </row>
    <row r="532" customHeight="1" spans="1:5">
      <c r="A532" s="278" t="s">
        <v>429</v>
      </c>
      <c r="B532" s="267">
        <v>0</v>
      </c>
      <c r="C532" s="267"/>
      <c r="D532" s="268" t="e">
        <f t="shared" si="9"/>
        <v>#DIV/0!</v>
      </c>
      <c r="E532" s="269"/>
    </row>
    <row r="533" customHeight="1" spans="1:5">
      <c r="A533" s="278" t="s">
        <v>430</v>
      </c>
      <c r="B533" s="267">
        <v>0</v>
      </c>
      <c r="C533" s="267"/>
      <c r="D533" s="268" t="e">
        <f t="shared" si="9"/>
        <v>#DIV/0!</v>
      </c>
      <c r="E533" s="269"/>
    </row>
    <row r="534" customHeight="1" spans="1:5">
      <c r="A534" s="278" t="s">
        <v>431</v>
      </c>
      <c r="B534" s="267">
        <v>0</v>
      </c>
      <c r="C534" s="267"/>
      <c r="D534" s="268" t="e">
        <f t="shared" si="9"/>
        <v>#DIV/0!</v>
      </c>
      <c r="E534" s="269"/>
    </row>
    <row r="535" customHeight="1" spans="1:5">
      <c r="A535" s="278" t="s">
        <v>432</v>
      </c>
      <c r="B535" s="267">
        <v>0</v>
      </c>
      <c r="C535" s="267"/>
      <c r="D535" s="268" t="e">
        <f t="shared" si="9"/>
        <v>#DIV/0!</v>
      </c>
      <c r="E535" s="269"/>
    </row>
    <row r="536" customHeight="1" spans="1:5">
      <c r="A536" s="278" t="s">
        <v>433</v>
      </c>
      <c r="B536" s="267">
        <v>0</v>
      </c>
      <c r="C536" s="267"/>
      <c r="D536" s="268" t="e">
        <f t="shared" si="9"/>
        <v>#DIV/0!</v>
      </c>
      <c r="E536" s="269"/>
    </row>
    <row r="537" customHeight="1" spans="1:5">
      <c r="A537" s="274" t="s">
        <v>434</v>
      </c>
      <c r="B537" s="275">
        <v>1207</v>
      </c>
      <c r="C537" s="275">
        <f>SUM(C538:C544)</f>
        <v>1900</v>
      </c>
      <c r="D537" s="276">
        <f t="shared" si="9"/>
        <v>1.57415078707539</v>
      </c>
      <c r="E537" s="277"/>
    </row>
    <row r="538" customHeight="1" spans="1:5">
      <c r="A538" s="278" t="s">
        <v>75</v>
      </c>
      <c r="B538" s="267">
        <v>0</v>
      </c>
      <c r="C538" s="267"/>
      <c r="D538" s="268" t="e">
        <f t="shared" si="9"/>
        <v>#DIV/0!</v>
      </c>
      <c r="E538" s="269"/>
    </row>
    <row r="539" s="261" customFormat="1" customHeight="1" spans="1:40">
      <c r="A539" s="278" t="s">
        <v>76</v>
      </c>
      <c r="B539" s="267">
        <v>0</v>
      </c>
      <c r="C539" s="267"/>
      <c r="D539" s="268" t="e">
        <f t="shared" si="9"/>
        <v>#DIV/0!</v>
      </c>
      <c r="E539" s="269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</row>
    <row r="540" customHeight="1" spans="1:5">
      <c r="A540" s="278" t="s">
        <v>77</v>
      </c>
      <c r="B540" s="267">
        <v>0</v>
      </c>
      <c r="C540" s="267"/>
      <c r="D540" s="268" t="e">
        <f t="shared" si="9"/>
        <v>#DIV/0!</v>
      </c>
      <c r="E540" s="269"/>
    </row>
    <row r="541" customHeight="1" spans="1:5">
      <c r="A541" s="278" t="s">
        <v>435</v>
      </c>
      <c r="B541" s="267">
        <v>0</v>
      </c>
      <c r="C541" s="267"/>
      <c r="D541" s="268" t="e">
        <f t="shared" si="9"/>
        <v>#DIV/0!</v>
      </c>
      <c r="E541" s="269"/>
    </row>
    <row r="542" customHeight="1" spans="1:5">
      <c r="A542" s="278" t="s">
        <v>436</v>
      </c>
      <c r="B542" s="267">
        <v>0</v>
      </c>
      <c r="C542" s="267"/>
      <c r="D542" s="268" t="e">
        <f t="shared" si="9"/>
        <v>#DIV/0!</v>
      </c>
      <c r="E542" s="269"/>
    </row>
    <row r="543" s="262" customFormat="1" customHeight="1" spans="1:40">
      <c r="A543" s="278" t="s">
        <v>437</v>
      </c>
      <c r="B543" s="267">
        <v>924</v>
      </c>
      <c r="C543" s="267">
        <v>1000</v>
      </c>
      <c r="D543" s="268">
        <f t="shared" si="9"/>
        <v>1.08225108225108</v>
      </c>
      <c r="E543" s="269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</row>
    <row r="544" s="261" customFormat="1" customHeight="1" spans="1:40">
      <c r="A544" s="278" t="s">
        <v>438</v>
      </c>
      <c r="B544" s="267">
        <v>283</v>
      </c>
      <c r="C544" s="267">
        <v>900</v>
      </c>
      <c r="D544" s="268">
        <f t="shared" si="9"/>
        <v>3.18021201413428</v>
      </c>
      <c r="E544" s="269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</row>
    <row r="545" customHeight="1" spans="1:5">
      <c r="A545" s="274" t="s">
        <v>439</v>
      </c>
      <c r="B545" s="275">
        <v>5332</v>
      </c>
      <c r="C545" s="275">
        <f>SUM(C546:C548)</f>
        <v>1600</v>
      </c>
      <c r="D545" s="276">
        <f t="shared" si="9"/>
        <v>0.300075018754689</v>
      </c>
      <c r="E545" s="277"/>
    </row>
    <row r="546" customHeight="1" spans="1:5">
      <c r="A546" s="278" t="s">
        <v>440</v>
      </c>
      <c r="B546" s="267">
        <v>0</v>
      </c>
      <c r="C546" s="267"/>
      <c r="D546" s="268" t="e">
        <f t="shared" si="9"/>
        <v>#DIV/0!</v>
      </c>
      <c r="E546" s="269"/>
    </row>
    <row r="547" customHeight="1" spans="1:5">
      <c r="A547" s="278" t="s">
        <v>441</v>
      </c>
      <c r="B547" s="267">
        <v>0</v>
      </c>
      <c r="C547" s="267"/>
      <c r="D547" s="268" t="e">
        <f t="shared" si="9"/>
        <v>#DIV/0!</v>
      </c>
      <c r="E547" s="269"/>
    </row>
    <row r="548" customHeight="1" spans="1:5">
      <c r="A548" s="278" t="s">
        <v>442</v>
      </c>
      <c r="B548" s="267">
        <v>5332</v>
      </c>
      <c r="C548" s="267">
        <v>1600</v>
      </c>
      <c r="D548" s="268">
        <f t="shared" si="9"/>
        <v>0.300075018754689</v>
      </c>
      <c r="E548" s="269"/>
    </row>
    <row r="549" customHeight="1" spans="1:5">
      <c r="A549" s="270" t="s">
        <v>443</v>
      </c>
      <c r="B549" s="271">
        <f>B550+B569+B577+B579+B588+B592+B602+B611+B618+B626+B635+B640+B643+B646+B649+B652+B655+B659+B663+B671+B674</f>
        <v>123858</v>
      </c>
      <c r="C549" s="271">
        <f>C550+C569+C577+C579+C588+C592+C602+C611+C618+C626+C635+C640+C643+C646+C649+C652+C655+C659+C663+C671+C674</f>
        <v>135000</v>
      </c>
      <c r="D549" s="272">
        <f t="shared" si="9"/>
        <v>1.08995785496294</v>
      </c>
      <c r="E549" s="273"/>
    </row>
    <row r="550" customHeight="1" spans="1:5">
      <c r="A550" s="274" t="s">
        <v>444</v>
      </c>
      <c r="B550" s="275">
        <f>SUM(B551:B568)</f>
        <v>4060</v>
      </c>
      <c r="C550" s="275">
        <f>SUM(C551:C568)</f>
        <v>3254</v>
      </c>
      <c r="D550" s="276">
        <f t="shared" si="9"/>
        <v>0.801477832512315</v>
      </c>
      <c r="E550" s="277"/>
    </row>
    <row r="551" customHeight="1" spans="1:5">
      <c r="A551" s="278" t="s">
        <v>75</v>
      </c>
      <c r="B551" s="267">
        <v>998</v>
      </c>
      <c r="C551" s="267">
        <v>1060</v>
      </c>
      <c r="D551" s="268">
        <f t="shared" si="9"/>
        <v>1.06212424849699</v>
      </c>
      <c r="E551" s="269"/>
    </row>
    <row r="552" customHeight="1" spans="1:5">
      <c r="A552" s="278" t="s">
        <v>76</v>
      </c>
      <c r="B552" s="267">
        <v>0</v>
      </c>
      <c r="C552" s="267"/>
      <c r="D552" s="268" t="e">
        <f t="shared" si="9"/>
        <v>#DIV/0!</v>
      </c>
      <c r="E552" s="269"/>
    </row>
    <row r="553" customHeight="1" spans="1:5">
      <c r="A553" s="278" t="s">
        <v>77</v>
      </c>
      <c r="B553" s="267">
        <v>803</v>
      </c>
      <c r="C553" s="267"/>
      <c r="D553" s="268">
        <f t="shared" si="9"/>
        <v>0</v>
      </c>
      <c r="E553" s="269"/>
    </row>
    <row r="554" customHeight="1" spans="1:5">
      <c r="A554" s="278" t="s">
        <v>445</v>
      </c>
      <c r="B554" s="267">
        <v>0</v>
      </c>
      <c r="C554" s="267"/>
      <c r="D554" s="268" t="e">
        <f t="shared" si="9"/>
        <v>#DIV/0!</v>
      </c>
      <c r="E554" s="269"/>
    </row>
    <row r="555" customHeight="1" spans="1:5">
      <c r="A555" s="278" t="s">
        <v>446</v>
      </c>
      <c r="B555" s="267">
        <v>75</v>
      </c>
      <c r="C555" s="267">
        <v>84</v>
      </c>
      <c r="D555" s="268">
        <f t="shared" si="9"/>
        <v>1.12</v>
      </c>
      <c r="E555" s="269"/>
    </row>
    <row r="556" customHeight="1" spans="1:5">
      <c r="A556" s="278" t="s">
        <v>447</v>
      </c>
      <c r="B556" s="267">
        <v>0</v>
      </c>
      <c r="C556" s="267"/>
      <c r="D556" s="268" t="e">
        <f t="shared" si="9"/>
        <v>#DIV/0!</v>
      </c>
      <c r="E556" s="269"/>
    </row>
    <row r="557" customHeight="1" spans="1:5">
      <c r="A557" s="278" t="s">
        <v>448</v>
      </c>
      <c r="B557" s="267">
        <v>0</v>
      </c>
      <c r="C557" s="267"/>
      <c r="D557" s="268" t="e">
        <f t="shared" si="9"/>
        <v>#DIV/0!</v>
      </c>
      <c r="E557" s="269"/>
    </row>
    <row r="558" customHeight="1" spans="1:5">
      <c r="A558" s="278" t="s">
        <v>116</v>
      </c>
      <c r="B558" s="267">
        <v>0</v>
      </c>
      <c r="C558" s="267"/>
      <c r="D558" s="268" t="e">
        <f t="shared" si="9"/>
        <v>#DIV/0!</v>
      </c>
      <c r="E558" s="269"/>
    </row>
    <row r="559" s="261" customFormat="1" customHeight="1" spans="1:40">
      <c r="A559" s="278" t="s">
        <v>449</v>
      </c>
      <c r="B559" s="267">
        <v>0</v>
      </c>
      <c r="C559" s="267"/>
      <c r="D559" s="268" t="e">
        <f t="shared" si="9"/>
        <v>#DIV/0!</v>
      </c>
      <c r="E559" s="269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</row>
    <row r="560" customHeight="1" spans="1:5">
      <c r="A560" s="278" t="s">
        <v>450</v>
      </c>
      <c r="B560" s="267">
        <v>0</v>
      </c>
      <c r="C560" s="267"/>
      <c r="D560" s="268" t="e">
        <f t="shared" si="9"/>
        <v>#DIV/0!</v>
      </c>
      <c r="E560" s="269"/>
    </row>
    <row r="561" customHeight="1" spans="1:5">
      <c r="A561" s="278" t="s">
        <v>451</v>
      </c>
      <c r="B561" s="267">
        <v>329</v>
      </c>
      <c r="C561" s="267">
        <v>340</v>
      </c>
      <c r="D561" s="268">
        <f t="shared" si="9"/>
        <v>1.03343465045593</v>
      </c>
      <c r="E561" s="269"/>
    </row>
    <row r="562" customHeight="1" spans="1:5">
      <c r="A562" s="278" t="s">
        <v>452</v>
      </c>
      <c r="B562" s="267">
        <v>90</v>
      </c>
      <c r="C562" s="267">
        <v>70</v>
      </c>
      <c r="D562" s="268">
        <f t="shared" si="9"/>
        <v>0.777777777777778</v>
      </c>
      <c r="E562" s="269"/>
    </row>
    <row r="563" customHeight="1" spans="1:5">
      <c r="A563" s="278" t="s">
        <v>453</v>
      </c>
      <c r="B563" s="267">
        <v>0</v>
      </c>
      <c r="C563" s="267"/>
      <c r="D563" s="268" t="e">
        <f t="shared" si="9"/>
        <v>#DIV/0!</v>
      </c>
      <c r="E563" s="269"/>
    </row>
    <row r="564" customHeight="1" spans="1:5">
      <c r="A564" s="278" t="s">
        <v>454</v>
      </c>
      <c r="B564" s="267">
        <v>0</v>
      </c>
      <c r="C564" s="267"/>
      <c r="D564" s="268" t="e">
        <f t="shared" si="9"/>
        <v>#DIV/0!</v>
      </c>
      <c r="E564" s="269"/>
    </row>
    <row r="565" customHeight="1" spans="1:5">
      <c r="A565" s="278" t="s">
        <v>455</v>
      </c>
      <c r="B565" s="267">
        <v>0</v>
      </c>
      <c r="C565" s="267"/>
      <c r="D565" s="268" t="e">
        <f t="shared" si="9"/>
        <v>#DIV/0!</v>
      </c>
      <c r="E565" s="269"/>
    </row>
    <row r="566" customHeight="1" spans="1:5">
      <c r="A566" s="278" t="s">
        <v>456</v>
      </c>
      <c r="B566" s="267">
        <v>0</v>
      </c>
      <c r="C566" s="267"/>
      <c r="D566" s="268" t="e">
        <f t="shared" si="9"/>
        <v>#DIV/0!</v>
      </c>
      <c r="E566" s="269"/>
    </row>
    <row r="567" customHeight="1" spans="1:5">
      <c r="A567" s="278" t="s">
        <v>84</v>
      </c>
      <c r="B567" s="267">
        <v>0</v>
      </c>
      <c r="C567" s="267"/>
      <c r="D567" s="268" t="e">
        <f t="shared" si="9"/>
        <v>#DIV/0!</v>
      </c>
      <c r="E567" s="269"/>
    </row>
    <row r="568" customHeight="1" spans="1:5">
      <c r="A568" s="278" t="s">
        <v>457</v>
      </c>
      <c r="B568" s="267">
        <v>1765</v>
      </c>
      <c r="C568" s="267">
        <v>1700</v>
      </c>
      <c r="D568" s="268">
        <f t="shared" si="9"/>
        <v>0.963172804532578</v>
      </c>
      <c r="E568" s="269"/>
    </row>
    <row r="569" customHeight="1" spans="1:5">
      <c r="A569" s="274" t="s">
        <v>458</v>
      </c>
      <c r="B569" s="275">
        <v>18202</v>
      </c>
      <c r="C569" s="275">
        <f>SUM(C570:C576)</f>
        <v>18425</v>
      </c>
      <c r="D569" s="276">
        <f t="shared" si="9"/>
        <v>1.01225140094495</v>
      </c>
      <c r="E569" s="277"/>
    </row>
    <row r="570" s="261" customFormat="1" customHeight="1" spans="1:40">
      <c r="A570" s="278" t="s">
        <v>75</v>
      </c>
      <c r="B570" s="267">
        <v>520</v>
      </c>
      <c r="C570" s="267">
        <v>530</v>
      </c>
      <c r="D570" s="268">
        <f t="shared" si="9"/>
        <v>1.01923076923077</v>
      </c>
      <c r="E570" s="269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</row>
    <row r="571" customHeight="1" spans="1:5">
      <c r="A571" s="278" t="s">
        <v>76</v>
      </c>
      <c r="B571" s="267">
        <v>0</v>
      </c>
      <c r="C571" s="267"/>
      <c r="D571" s="268" t="e">
        <f t="shared" ref="D571:D634" si="10">C571/B571</f>
        <v>#DIV/0!</v>
      </c>
      <c r="E571" s="269"/>
    </row>
    <row r="572" s="261" customFormat="1" customHeight="1" spans="1:40">
      <c r="A572" s="278" t="s">
        <v>77</v>
      </c>
      <c r="B572" s="267">
        <v>0</v>
      </c>
      <c r="C572" s="267"/>
      <c r="D572" s="268" t="e">
        <f t="shared" si="10"/>
        <v>#DIV/0!</v>
      </c>
      <c r="E572" s="269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</row>
    <row r="573" customHeight="1" spans="1:5">
      <c r="A573" s="278" t="s">
        <v>459</v>
      </c>
      <c r="B573" s="267">
        <v>1</v>
      </c>
      <c r="C573" s="267">
        <v>20</v>
      </c>
      <c r="D573" s="268">
        <f t="shared" si="10"/>
        <v>20</v>
      </c>
      <c r="E573" s="269"/>
    </row>
    <row r="574" customHeight="1" spans="1:5">
      <c r="A574" s="278" t="s">
        <v>460</v>
      </c>
      <c r="B574" s="267">
        <v>0</v>
      </c>
      <c r="C574" s="267">
        <v>20</v>
      </c>
      <c r="D574" s="268" t="e">
        <f t="shared" si="10"/>
        <v>#DIV/0!</v>
      </c>
      <c r="E574" s="269"/>
    </row>
    <row r="575" customHeight="1" spans="1:5">
      <c r="A575" s="278" t="s">
        <v>461</v>
      </c>
      <c r="B575" s="267">
        <v>15040</v>
      </c>
      <c r="C575" s="267">
        <v>15688</v>
      </c>
      <c r="D575" s="268">
        <f t="shared" si="10"/>
        <v>1.04308510638298</v>
      </c>
      <c r="E575" s="269"/>
    </row>
    <row r="576" customHeight="1" spans="1:5">
      <c r="A576" s="278" t="s">
        <v>462</v>
      </c>
      <c r="B576" s="267">
        <v>2641</v>
      </c>
      <c r="C576" s="267">
        <v>2167</v>
      </c>
      <c r="D576" s="268">
        <f t="shared" si="10"/>
        <v>0.820522529344945</v>
      </c>
      <c r="E576" s="269"/>
    </row>
    <row r="577" customHeight="1" spans="1:5">
      <c r="A577" s="274" t="s">
        <v>463</v>
      </c>
      <c r="B577" s="275">
        <v>0</v>
      </c>
      <c r="C577" s="275">
        <f>C578</f>
        <v>0</v>
      </c>
      <c r="D577" s="276" t="e">
        <f t="shared" si="10"/>
        <v>#DIV/0!</v>
      </c>
      <c r="E577" s="277"/>
    </row>
    <row r="578" customHeight="1" spans="1:5">
      <c r="A578" s="278" t="s">
        <v>464</v>
      </c>
      <c r="B578" s="267">
        <v>0</v>
      </c>
      <c r="C578" s="267"/>
      <c r="D578" s="268" t="e">
        <f t="shared" si="10"/>
        <v>#DIV/0!</v>
      </c>
      <c r="E578" s="269"/>
    </row>
    <row r="579" customHeight="1" spans="1:5">
      <c r="A579" s="274" t="s">
        <v>465</v>
      </c>
      <c r="B579" s="275">
        <f>SUM(B580:B587)</f>
        <v>34949</v>
      </c>
      <c r="C579" s="275">
        <f>SUM(C580:C587)</f>
        <v>41660</v>
      </c>
      <c r="D579" s="276">
        <f t="shared" si="10"/>
        <v>1.19202266159261</v>
      </c>
      <c r="E579" s="277"/>
    </row>
    <row r="580" customHeight="1" spans="1:5">
      <c r="A580" s="278" t="s">
        <v>466</v>
      </c>
      <c r="B580" s="267">
        <v>0</v>
      </c>
      <c r="C580" s="267">
        <v>35</v>
      </c>
      <c r="D580" s="268" t="e">
        <f t="shared" si="10"/>
        <v>#DIV/0!</v>
      </c>
      <c r="E580" s="269"/>
    </row>
    <row r="581" s="261" customFormat="1" customHeight="1" spans="1:40">
      <c r="A581" s="278" t="s">
        <v>467</v>
      </c>
      <c r="B581" s="267">
        <v>0</v>
      </c>
      <c r="C581" s="267"/>
      <c r="D581" s="268" t="e">
        <f t="shared" si="10"/>
        <v>#DIV/0!</v>
      </c>
      <c r="E581" s="269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</row>
    <row r="582" customHeight="1" spans="1:5">
      <c r="A582" s="278" t="s">
        <v>468</v>
      </c>
      <c r="B582" s="267">
        <v>558</v>
      </c>
      <c r="C582" s="267">
        <v>580</v>
      </c>
      <c r="D582" s="268">
        <f t="shared" si="10"/>
        <v>1.03942652329749</v>
      </c>
      <c r="E582" s="269"/>
    </row>
    <row r="583" customHeight="1" spans="1:5">
      <c r="A583" s="278" t="s">
        <v>469</v>
      </c>
      <c r="B583" s="267">
        <f>17426-5000</f>
        <v>12426</v>
      </c>
      <c r="C583" s="267">
        <v>14685</v>
      </c>
      <c r="D583" s="268">
        <f t="shared" si="10"/>
        <v>1.18179623370352</v>
      </c>
      <c r="E583" s="269"/>
    </row>
    <row r="584" customHeight="1" spans="1:5">
      <c r="A584" s="278" t="s">
        <v>470</v>
      </c>
      <c r="B584" s="267">
        <v>10808</v>
      </c>
      <c r="C584" s="267">
        <v>10020</v>
      </c>
      <c r="D584" s="268">
        <f t="shared" si="10"/>
        <v>0.927091043671355</v>
      </c>
      <c r="E584" s="269"/>
    </row>
    <row r="585" s="261" customFormat="1" customHeight="1" spans="1:40">
      <c r="A585" s="278" t="s">
        <v>471</v>
      </c>
      <c r="B585" s="267">
        <f>16343-5200</f>
        <v>11143</v>
      </c>
      <c r="C585" s="267">
        <v>16340</v>
      </c>
      <c r="D585" s="268">
        <f t="shared" si="10"/>
        <v>1.46639145651979</v>
      </c>
      <c r="E585" s="269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</row>
    <row r="586" customHeight="1" spans="1:5">
      <c r="A586" s="278" t="s">
        <v>472</v>
      </c>
      <c r="B586" s="267">
        <v>0</v>
      </c>
      <c r="C586" s="267"/>
      <c r="D586" s="268" t="e">
        <f t="shared" si="10"/>
        <v>#DIV/0!</v>
      </c>
      <c r="E586" s="269"/>
    </row>
    <row r="587" customHeight="1" spans="1:5">
      <c r="A587" s="278" t="s">
        <v>473</v>
      </c>
      <c r="B587" s="267">
        <v>14</v>
      </c>
      <c r="C587" s="267"/>
      <c r="D587" s="268">
        <f t="shared" si="10"/>
        <v>0</v>
      </c>
      <c r="E587" s="269"/>
    </row>
    <row r="588" customHeight="1" spans="1:5">
      <c r="A588" s="274" t="s">
        <v>474</v>
      </c>
      <c r="B588" s="275">
        <v>0</v>
      </c>
      <c r="C588" s="275">
        <f>SUM(C589:C591)</f>
        <v>0</v>
      </c>
      <c r="D588" s="276" t="e">
        <f t="shared" si="10"/>
        <v>#DIV/0!</v>
      </c>
      <c r="E588" s="277"/>
    </row>
    <row r="589" customHeight="1" spans="1:5">
      <c r="A589" s="278" t="s">
        <v>475</v>
      </c>
      <c r="B589" s="267">
        <v>0</v>
      </c>
      <c r="C589" s="267"/>
      <c r="D589" s="268" t="e">
        <f t="shared" si="10"/>
        <v>#DIV/0!</v>
      </c>
      <c r="E589" s="269"/>
    </row>
    <row r="590" customHeight="1" spans="1:5">
      <c r="A590" s="278" t="s">
        <v>476</v>
      </c>
      <c r="B590" s="267">
        <v>0</v>
      </c>
      <c r="C590" s="267"/>
      <c r="D590" s="268" t="e">
        <f t="shared" si="10"/>
        <v>#DIV/0!</v>
      </c>
      <c r="E590" s="269"/>
    </row>
    <row r="591" customHeight="1" spans="1:5">
      <c r="A591" s="278" t="s">
        <v>477</v>
      </c>
      <c r="B591" s="267">
        <v>0</v>
      </c>
      <c r="C591" s="267"/>
      <c r="D591" s="268" t="e">
        <f t="shared" si="10"/>
        <v>#DIV/0!</v>
      </c>
      <c r="E591" s="269"/>
    </row>
    <row r="592" customHeight="1" spans="1:5">
      <c r="A592" s="274" t="s">
        <v>478</v>
      </c>
      <c r="B592" s="275">
        <f>SUM(B593:B601)</f>
        <v>7513</v>
      </c>
      <c r="C592" s="275">
        <f>SUM(C593:C601)</f>
        <v>5430</v>
      </c>
      <c r="D592" s="276">
        <f t="shared" si="10"/>
        <v>0.722747238120591</v>
      </c>
      <c r="E592" s="277"/>
    </row>
    <row r="593" customHeight="1" spans="1:5">
      <c r="A593" s="278" t="s">
        <v>479</v>
      </c>
      <c r="B593" s="267">
        <v>1618</v>
      </c>
      <c r="C593" s="267">
        <v>1600</v>
      </c>
      <c r="D593" s="268">
        <f t="shared" si="10"/>
        <v>0.988875154511743</v>
      </c>
      <c r="E593" s="269"/>
    </row>
    <row r="594" s="261" customFormat="1" customHeight="1" spans="1:40">
      <c r="A594" s="278" t="s">
        <v>480</v>
      </c>
      <c r="B594" s="267">
        <v>0</v>
      </c>
      <c r="C594" s="267"/>
      <c r="D594" s="268" t="e">
        <f t="shared" si="10"/>
        <v>#DIV/0!</v>
      </c>
      <c r="E594" s="269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</row>
    <row r="595" customHeight="1" spans="1:5">
      <c r="A595" s="278" t="s">
        <v>481</v>
      </c>
      <c r="B595" s="267">
        <v>0</v>
      </c>
      <c r="C595" s="267"/>
      <c r="D595" s="268" t="e">
        <f t="shared" si="10"/>
        <v>#DIV/0!</v>
      </c>
      <c r="E595" s="269"/>
    </row>
    <row r="596" customHeight="1" spans="1:5">
      <c r="A596" s="278" t="s">
        <v>482</v>
      </c>
      <c r="B596" s="267">
        <v>3125</v>
      </c>
      <c r="C596" s="267">
        <v>3600</v>
      </c>
      <c r="D596" s="268">
        <f t="shared" si="10"/>
        <v>1.152</v>
      </c>
      <c r="E596" s="269"/>
    </row>
    <row r="597" customHeight="1" spans="1:5">
      <c r="A597" s="278" t="s">
        <v>483</v>
      </c>
      <c r="B597" s="267">
        <v>0</v>
      </c>
      <c r="C597" s="267"/>
      <c r="D597" s="268" t="e">
        <f t="shared" si="10"/>
        <v>#DIV/0!</v>
      </c>
      <c r="E597" s="269"/>
    </row>
    <row r="598" customHeight="1" spans="1:5">
      <c r="A598" s="278" t="s">
        <v>484</v>
      </c>
      <c r="B598" s="267">
        <v>1076</v>
      </c>
      <c r="C598" s="267"/>
      <c r="D598" s="268">
        <f t="shared" si="10"/>
        <v>0</v>
      </c>
      <c r="E598" s="269"/>
    </row>
    <row r="599" customHeight="1" spans="1:5">
      <c r="A599" s="278" t="s">
        <v>485</v>
      </c>
      <c r="B599" s="267">
        <v>0</v>
      </c>
      <c r="C599" s="267"/>
      <c r="D599" s="268" t="e">
        <f t="shared" si="10"/>
        <v>#DIV/0!</v>
      </c>
      <c r="E599" s="269"/>
    </row>
    <row r="600" customHeight="1" spans="1:5">
      <c r="A600" s="278" t="s">
        <v>486</v>
      </c>
      <c r="B600" s="267">
        <v>0</v>
      </c>
      <c r="C600" s="267"/>
      <c r="D600" s="268" t="e">
        <f t="shared" si="10"/>
        <v>#DIV/0!</v>
      </c>
      <c r="E600" s="269"/>
    </row>
    <row r="601" customHeight="1" spans="1:5">
      <c r="A601" s="278" t="s">
        <v>487</v>
      </c>
      <c r="B601" s="267">
        <v>1694</v>
      </c>
      <c r="C601" s="267">
        <v>230</v>
      </c>
      <c r="D601" s="268">
        <f t="shared" si="10"/>
        <v>0.135773317591499</v>
      </c>
      <c r="E601" s="269"/>
    </row>
    <row r="602" s="261" customFormat="1" customHeight="1" spans="1:40">
      <c r="A602" s="274" t="s">
        <v>488</v>
      </c>
      <c r="B602" s="275">
        <f>SUM(B603:B609)</f>
        <v>2757</v>
      </c>
      <c r="C602" s="275">
        <f>SUM(C603:C609)</f>
        <v>4320</v>
      </c>
      <c r="D602" s="276">
        <f t="shared" si="10"/>
        <v>1.56692056583243</v>
      </c>
      <c r="E602" s="27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</row>
    <row r="603" customHeight="1" spans="1:5">
      <c r="A603" s="278" t="s">
        <v>489</v>
      </c>
      <c r="B603" s="267">
        <v>99</v>
      </c>
      <c r="C603" s="267">
        <v>60</v>
      </c>
      <c r="D603" s="268">
        <f t="shared" si="10"/>
        <v>0.606060606060606</v>
      </c>
      <c r="E603" s="269"/>
    </row>
    <row r="604" customHeight="1" spans="1:5">
      <c r="A604" s="278" t="s">
        <v>490</v>
      </c>
      <c r="B604" s="267">
        <v>698</v>
      </c>
      <c r="C604" s="267">
        <v>625</v>
      </c>
      <c r="D604" s="268">
        <f t="shared" si="10"/>
        <v>0.89541547277937</v>
      </c>
      <c r="E604" s="269"/>
    </row>
    <row r="605" customHeight="1" spans="1:5">
      <c r="A605" s="278" t="s">
        <v>491</v>
      </c>
      <c r="B605" s="267">
        <v>242</v>
      </c>
      <c r="C605" s="267">
        <v>250</v>
      </c>
      <c r="D605" s="268">
        <f t="shared" si="10"/>
        <v>1.03305785123967</v>
      </c>
      <c r="E605" s="269"/>
    </row>
    <row r="606" customHeight="1" spans="1:5">
      <c r="A606" s="278" t="s">
        <v>492</v>
      </c>
      <c r="B606" s="267">
        <v>1476</v>
      </c>
      <c r="C606" s="267"/>
      <c r="D606" s="268">
        <f t="shared" si="10"/>
        <v>0</v>
      </c>
      <c r="E606" s="269"/>
    </row>
    <row r="607" customHeight="1" spans="1:5">
      <c r="A607" s="278" t="s">
        <v>493</v>
      </c>
      <c r="B607" s="267">
        <v>242</v>
      </c>
      <c r="C607" s="267">
        <v>1355</v>
      </c>
      <c r="D607" s="268">
        <f t="shared" si="10"/>
        <v>5.59917355371901</v>
      </c>
      <c r="E607" s="269"/>
    </row>
    <row r="608" s="261" customFormat="1" customHeight="1" spans="1:40">
      <c r="A608" s="278" t="s">
        <v>494</v>
      </c>
      <c r="B608" s="267">
        <v>0</v>
      </c>
      <c r="C608" s="267">
        <v>230</v>
      </c>
      <c r="D608" s="268" t="e">
        <f t="shared" si="10"/>
        <v>#DIV/0!</v>
      </c>
      <c r="E608" s="269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</row>
    <row r="609" customHeight="1" spans="1:5">
      <c r="A609" s="278" t="s">
        <v>495</v>
      </c>
      <c r="B609" s="267">
        <v>0</v>
      </c>
      <c r="C609" s="267">
        <v>1800</v>
      </c>
      <c r="D609" s="268" t="e">
        <f t="shared" si="10"/>
        <v>#DIV/0!</v>
      </c>
      <c r="E609" s="269"/>
    </row>
    <row r="610" customHeight="1" spans="1:5">
      <c r="A610" s="278" t="s">
        <v>496</v>
      </c>
      <c r="B610" s="267">
        <v>1557</v>
      </c>
      <c r="C610" s="267"/>
      <c r="D610" s="268"/>
      <c r="E610" s="269"/>
    </row>
    <row r="611" customHeight="1" spans="1:5">
      <c r="A611" s="274" t="s">
        <v>497</v>
      </c>
      <c r="B611" s="275">
        <v>12539</v>
      </c>
      <c r="C611" s="275">
        <f>SUM(C612:C617)</f>
        <v>17118</v>
      </c>
      <c r="D611" s="276">
        <f t="shared" ref="D611:D635" si="11">C611/B611</f>
        <v>1.36518063641439</v>
      </c>
      <c r="E611" s="277"/>
    </row>
    <row r="612" customHeight="1" spans="1:5">
      <c r="A612" s="278" t="s">
        <v>498</v>
      </c>
      <c r="B612" s="267">
        <v>831</v>
      </c>
      <c r="C612" s="267">
        <v>960</v>
      </c>
      <c r="D612" s="268">
        <f t="shared" si="11"/>
        <v>1.15523465703971</v>
      </c>
      <c r="E612" s="269"/>
    </row>
    <row r="613" customHeight="1" spans="1:5">
      <c r="A613" s="278" t="s">
        <v>499</v>
      </c>
      <c r="B613" s="267">
        <v>10079</v>
      </c>
      <c r="C613" s="267">
        <v>9500</v>
      </c>
      <c r="D613" s="268">
        <f t="shared" si="11"/>
        <v>0.942553824784205</v>
      </c>
      <c r="E613" s="269"/>
    </row>
    <row r="614" customHeight="1" spans="1:5">
      <c r="A614" s="278" t="s">
        <v>500</v>
      </c>
      <c r="B614" s="267">
        <v>31</v>
      </c>
      <c r="C614" s="267">
        <v>398</v>
      </c>
      <c r="D614" s="268">
        <f t="shared" si="11"/>
        <v>12.8387096774194</v>
      </c>
      <c r="E614" s="269"/>
    </row>
    <row r="615" customHeight="1" spans="1:5">
      <c r="A615" s="278" t="s">
        <v>501</v>
      </c>
      <c r="B615" s="267">
        <v>10</v>
      </c>
      <c r="C615" s="267"/>
      <c r="D615" s="268">
        <f t="shared" si="11"/>
        <v>0</v>
      </c>
      <c r="E615" s="269"/>
    </row>
    <row r="616" s="261" customFormat="1" customHeight="1" spans="1:40">
      <c r="A616" s="278" t="s">
        <v>502</v>
      </c>
      <c r="B616" s="267">
        <v>290</v>
      </c>
      <c r="C616" s="267">
        <v>260</v>
      </c>
      <c r="D616" s="268">
        <f t="shared" si="11"/>
        <v>0.896551724137931</v>
      </c>
      <c r="E616" s="269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</row>
    <row r="617" customHeight="1" spans="1:5">
      <c r="A617" s="278" t="s">
        <v>503</v>
      </c>
      <c r="B617" s="267">
        <v>1298</v>
      </c>
      <c r="C617" s="267">
        <v>6000</v>
      </c>
      <c r="D617" s="268">
        <f t="shared" si="11"/>
        <v>4.62249614791988</v>
      </c>
      <c r="E617" s="269"/>
    </row>
    <row r="618" customHeight="1" spans="1:5">
      <c r="A618" s="274" t="s">
        <v>504</v>
      </c>
      <c r="B618" s="275">
        <v>4211</v>
      </c>
      <c r="C618" s="275">
        <f>SUM(C619:C625)</f>
        <v>6350</v>
      </c>
      <c r="D618" s="276">
        <f t="shared" si="11"/>
        <v>1.50795535502256</v>
      </c>
      <c r="E618" s="277"/>
    </row>
    <row r="619" customHeight="1" spans="1:5">
      <c r="A619" s="278" t="s">
        <v>505</v>
      </c>
      <c r="B619" s="267">
        <v>349</v>
      </c>
      <c r="C619" s="267">
        <v>340</v>
      </c>
      <c r="D619" s="268">
        <f t="shared" si="11"/>
        <v>0.974212034383954</v>
      </c>
      <c r="E619" s="269"/>
    </row>
    <row r="620" customHeight="1" spans="1:5">
      <c r="A620" s="278" t="s">
        <v>506</v>
      </c>
      <c r="B620" s="267">
        <v>3519</v>
      </c>
      <c r="C620" s="267">
        <v>5680</v>
      </c>
      <c r="D620" s="268">
        <f t="shared" si="11"/>
        <v>1.61409491332765</v>
      </c>
      <c r="E620" s="269"/>
    </row>
    <row r="621" customHeight="1" spans="1:5">
      <c r="A621" s="278" t="s">
        <v>507</v>
      </c>
      <c r="B621" s="267">
        <v>0</v>
      </c>
      <c r="C621" s="267"/>
      <c r="D621" s="268" t="e">
        <f t="shared" si="11"/>
        <v>#DIV/0!</v>
      </c>
      <c r="E621" s="269"/>
    </row>
    <row r="622" customHeight="1" spans="1:5">
      <c r="A622" s="278" t="s">
        <v>508</v>
      </c>
      <c r="B622" s="267">
        <v>0</v>
      </c>
      <c r="C622" s="267"/>
      <c r="D622" s="268" t="e">
        <f t="shared" si="11"/>
        <v>#DIV/0!</v>
      </c>
      <c r="E622" s="269"/>
    </row>
    <row r="623" customHeight="1" spans="1:5">
      <c r="A623" s="278" t="s">
        <v>509</v>
      </c>
      <c r="B623" s="267">
        <v>340</v>
      </c>
      <c r="C623" s="267">
        <v>330</v>
      </c>
      <c r="D623" s="268">
        <f t="shared" si="11"/>
        <v>0.970588235294118</v>
      </c>
      <c r="E623" s="269"/>
    </row>
    <row r="624" customHeight="1" spans="1:5">
      <c r="A624" s="278" t="s">
        <v>510</v>
      </c>
      <c r="B624" s="267">
        <v>0</v>
      </c>
      <c r="C624" s="267"/>
      <c r="D624" s="268" t="e">
        <f t="shared" si="11"/>
        <v>#DIV/0!</v>
      </c>
      <c r="E624" s="269"/>
    </row>
    <row r="625" s="261" customFormat="1" customHeight="1" spans="1:40">
      <c r="A625" s="278" t="s">
        <v>511</v>
      </c>
      <c r="B625" s="267">
        <v>3</v>
      </c>
      <c r="C625" s="267"/>
      <c r="D625" s="268">
        <f t="shared" si="11"/>
        <v>0</v>
      </c>
      <c r="E625" s="269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</row>
    <row r="626" customHeight="1" spans="1:5">
      <c r="A626" s="274" t="s">
        <v>512</v>
      </c>
      <c r="B626" s="275">
        <v>4873</v>
      </c>
      <c r="C626" s="275">
        <f>SUM(C627:C634)</f>
        <v>3850</v>
      </c>
      <c r="D626" s="276">
        <f t="shared" si="11"/>
        <v>0.790067720090293</v>
      </c>
      <c r="E626" s="277"/>
    </row>
    <row r="627" customHeight="1" spans="1:5">
      <c r="A627" s="278" t="s">
        <v>75</v>
      </c>
      <c r="B627" s="267">
        <v>261</v>
      </c>
      <c r="C627" s="267">
        <v>240</v>
      </c>
      <c r="D627" s="268">
        <f t="shared" si="11"/>
        <v>0.919540229885057</v>
      </c>
      <c r="E627" s="269"/>
    </row>
    <row r="628" customHeight="1" spans="1:5">
      <c r="A628" s="278" t="s">
        <v>76</v>
      </c>
      <c r="B628" s="267">
        <v>0</v>
      </c>
      <c r="C628" s="267"/>
      <c r="D628" s="268" t="e">
        <f t="shared" si="11"/>
        <v>#DIV/0!</v>
      </c>
      <c r="E628" s="269"/>
    </row>
    <row r="629" customHeight="1" spans="1:5">
      <c r="A629" s="278" t="s">
        <v>77</v>
      </c>
      <c r="B629" s="267">
        <v>0</v>
      </c>
      <c r="C629" s="267"/>
      <c r="D629" s="268" t="e">
        <f t="shared" si="11"/>
        <v>#DIV/0!</v>
      </c>
      <c r="E629" s="269"/>
    </row>
    <row r="630" customHeight="1" spans="1:5">
      <c r="A630" s="278" t="s">
        <v>513</v>
      </c>
      <c r="B630" s="267">
        <v>404</v>
      </c>
      <c r="C630" s="267">
        <v>260</v>
      </c>
      <c r="D630" s="268">
        <f t="shared" si="11"/>
        <v>0.643564356435644</v>
      </c>
      <c r="E630" s="269"/>
    </row>
    <row r="631" s="261" customFormat="1" customHeight="1" spans="1:40">
      <c r="A631" s="278" t="s">
        <v>514</v>
      </c>
      <c r="B631" s="267">
        <v>600</v>
      </c>
      <c r="C631" s="267">
        <v>1200</v>
      </c>
      <c r="D631" s="268">
        <f t="shared" si="11"/>
        <v>2</v>
      </c>
      <c r="E631" s="269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</row>
    <row r="632" customHeight="1" spans="1:5">
      <c r="A632" s="278" t="s">
        <v>515</v>
      </c>
      <c r="B632" s="267">
        <v>0</v>
      </c>
      <c r="C632" s="267"/>
      <c r="D632" s="268" t="e">
        <f t="shared" si="11"/>
        <v>#DIV/0!</v>
      </c>
      <c r="E632" s="269"/>
    </row>
    <row r="633" customHeight="1" spans="1:5">
      <c r="A633" s="278" t="s">
        <v>516</v>
      </c>
      <c r="B633" s="267">
        <v>1866</v>
      </c>
      <c r="C633" s="267">
        <v>1050</v>
      </c>
      <c r="D633" s="268">
        <f t="shared" si="11"/>
        <v>0.562700964630225</v>
      </c>
      <c r="E633" s="269"/>
    </row>
    <row r="634" customHeight="1" spans="1:5">
      <c r="A634" s="278" t="s">
        <v>517</v>
      </c>
      <c r="B634" s="267">
        <v>1742</v>
      </c>
      <c r="C634" s="267">
        <v>1100</v>
      </c>
      <c r="D634" s="268">
        <f t="shared" si="11"/>
        <v>0.631458094144661</v>
      </c>
      <c r="E634" s="269"/>
    </row>
    <row r="635" customHeight="1" spans="1:5">
      <c r="A635" s="274" t="s">
        <v>518</v>
      </c>
      <c r="B635" s="275">
        <v>3</v>
      </c>
      <c r="C635" s="275">
        <f>SUM(C636:C639)</f>
        <v>0</v>
      </c>
      <c r="D635" s="276">
        <f t="shared" si="11"/>
        <v>0</v>
      </c>
      <c r="E635" s="277"/>
    </row>
    <row r="636" s="261" customFormat="1" customHeight="1" spans="1:40">
      <c r="A636" s="278" t="s">
        <v>75</v>
      </c>
      <c r="B636" s="267">
        <v>0</v>
      </c>
      <c r="C636" s="267"/>
      <c r="D636" s="268" t="e">
        <f t="shared" ref="D636:D699" si="12">C636/B636</f>
        <v>#DIV/0!</v>
      </c>
      <c r="E636" s="269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</row>
    <row r="637" customHeight="1" spans="1:5">
      <c r="A637" s="278" t="s">
        <v>76</v>
      </c>
      <c r="B637" s="267">
        <v>0</v>
      </c>
      <c r="C637" s="267"/>
      <c r="D637" s="268" t="e">
        <f t="shared" si="12"/>
        <v>#DIV/0!</v>
      </c>
      <c r="E637" s="269"/>
    </row>
    <row r="638" customHeight="1" spans="1:5">
      <c r="A638" s="278" t="s">
        <v>77</v>
      </c>
      <c r="B638" s="267">
        <v>0</v>
      </c>
      <c r="C638" s="267"/>
      <c r="D638" s="268" t="e">
        <f t="shared" si="12"/>
        <v>#DIV/0!</v>
      </c>
      <c r="E638" s="269"/>
    </row>
    <row r="639" s="261" customFormat="1" customHeight="1" spans="1:40">
      <c r="A639" s="278" t="s">
        <v>519</v>
      </c>
      <c r="B639" s="267">
        <v>3</v>
      </c>
      <c r="C639" s="267"/>
      <c r="D639" s="268">
        <f t="shared" si="12"/>
        <v>0</v>
      </c>
      <c r="E639" s="269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</row>
    <row r="640" customHeight="1" spans="1:5">
      <c r="A640" s="274" t="s">
        <v>520</v>
      </c>
      <c r="B640" s="275">
        <v>5163</v>
      </c>
      <c r="C640" s="275">
        <f>SUM(C641:C642)</f>
        <v>5000</v>
      </c>
      <c r="D640" s="276">
        <f t="shared" si="12"/>
        <v>0.968429207824908</v>
      </c>
      <c r="E640" s="277"/>
    </row>
    <row r="641" customHeight="1" spans="1:5">
      <c r="A641" s="278" t="s">
        <v>521</v>
      </c>
      <c r="B641" s="267">
        <v>3358</v>
      </c>
      <c r="C641" s="267">
        <v>3300</v>
      </c>
      <c r="D641" s="268">
        <f t="shared" si="12"/>
        <v>0.982727814175104</v>
      </c>
      <c r="E641" s="269"/>
    </row>
    <row r="642" s="261" customFormat="1" customHeight="1" spans="1:40">
      <c r="A642" s="278" t="s">
        <v>522</v>
      </c>
      <c r="B642" s="267">
        <v>1805</v>
      </c>
      <c r="C642" s="267">
        <v>1700</v>
      </c>
      <c r="D642" s="268">
        <f t="shared" si="12"/>
        <v>0.941828254847645</v>
      </c>
      <c r="E642" s="269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</row>
    <row r="643" customHeight="1" spans="1:5">
      <c r="A643" s="274" t="s">
        <v>523</v>
      </c>
      <c r="B643" s="275">
        <v>115</v>
      </c>
      <c r="C643" s="275">
        <f>SUM(C644:C645)</f>
        <v>100</v>
      </c>
      <c r="D643" s="276">
        <f t="shared" si="12"/>
        <v>0.869565217391304</v>
      </c>
      <c r="E643" s="277"/>
    </row>
    <row r="644" customHeight="1" spans="1:5">
      <c r="A644" s="278" t="s">
        <v>524</v>
      </c>
      <c r="B644" s="267">
        <v>104</v>
      </c>
      <c r="C644" s="267">
        <v>100</v>
      </c>
      <c r="D644" s="268">
        <f t="shared" si="12"/>
        <v>0.961538461538462</v>
      </c>
      <c r="E644" s="269"/>
    </row>
    <row r="645" s="261" customFormat="1" customHeight="1" spans="1:40">
      <c r="A645" s="278" t="s">
        <v>525</v>
      </c>
      <c r="B645" s="267">
        <v>11</v>
      </c>
      <c r="C645" s="267">
        <v>0</v>
      </c>
      <c r="D645" s="268">
        <f t="shared" si="12"/>
        <v>0</v>
      </c>
      <c r="E645" s="269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</row>
    <row r="646" customHeight="1" spans="1:5">
      <c r="A646" s="274" t="s">
        <v>526</v>
      </c>
      <c r="B646" s="275">
        <v>182</v>
      </c>
      <c r="C646" s="275">
        <f>SUM(C647:C648)</f>
        <v>200</v>
      </c>
      <c r="D646" s="276">
        <f t="shared" si="12"/>
        <v>1.0989010989011</v>
      </c>
      <c r="E646" s="277"/>
    </row>
    <row r="647" customHeight="1" spans="1:5">
      <c r="A647" s="278" t="s">
        <v>527</v>
      </c>
      <c r="B647" s="267">
        <v>139</v>
      </c>
      <c r="C647" s="267">
        <v>150</v>
      </c>
      <c r="D647" s="268">
        <f t="shared" si="12"/>
        <v>1.07913669064748</v>
      </c>
      <c r="E647" s="269"/>
    </row>
    <row r="648" s="261" customFormat="1" customHeight="1" spans="1:40">
      <c r="A648" s="278" t="s">
        <v>528</v>
      </c>
      <c r="B648" s="267">
        <v>43</v>
      </c>
      <c r="C648" s="267">
        <v>50</v>
      </c>
      <c r="D648" s="268">
        <f t="shared" si="12"/>
        <v>1.16279069767442</v>
      </c>
      <c r="E648" s="269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</row>
    <row r="649" customHeight="1" spans="1:5">
      <c r="A649" s="274" t="s">
        <v>529</v>
      </c>
      <c r="B649" s="275">
        <v>0</v>
      </c>
      <c r="C649" s="275">
        <f>SUM(C650:C651)</f>
        <v>0</v>
      </c>
      <c r="D649" s="276" t="e">
        <f t="shared" si="12"/>
        <v>#DIV/0!</v>
      </c>
      <c r="E649" s="277"/>
    </row>
    <row r="650" customHeight="1" spans="1:5">
      <c r="A650" s="278" t="s">
        <v>530</v>
      </c>
      <c r="B650" s="267">
        <v>0</v>
      </c>
      <c r="C650" s="267"/>
      <c r="D650" s="268" t="e">
        <f t="shared" si="12"/>
        <v>#DIV/0!</v>
      </c>
      <c r="E650" s="269"/>
    </row>
    <row r="651" s="261" customFormat="1" customHeight="1" spans="1:40">
      <c r="A651" s="278" t="s">
        <v>531</v>
      </c>
      <c r="B651" s="267">
        <v>0</v>
      </c>
      <c r="C651" s="267"/>
      <c r="D651" s="268" t="e">
        <f t="shared" si="12"/>
        <v>#DIV/0!</v>
      </c>
      <c r="E651" s="269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</row>
    <row r="652" customHeight="1" spans="1:5">
      <c r="A652" s="274" t="s">
        <v>532</v>
      </c>
      <c r="B652" s="275">
        <v>22</v>
      </c>
      <c r="C652" s="275">
        <f>SUM(C653:C654)</f>
        <v>30</v>
      </c>
      <c r="D652" s="276">
        <f t="shared" si="12"/>
        <v>1.36363636363636</v>
      </c>
      <c r="E652" s="277"/>
    </row>
    <row r="653" customHeight="1" spans="1:5">
      <c r="A653" s="278" t="s">
        <v>533</v>
      </c>
      <c r="B653" s="267">
        <v>0</v>
      </c>
      <c r="C653" s="267"/>
      <c r="D653" s="268" t="e">
        <f t="shared" si="12"/>
        <v>#DIV/0!</v>
      </c>
      <c r="E653" s="269"/>
    </row>
    <row r="654" customHeight="1" spans="1:5">
      <c r="A654" s="278" t="s">
        <v>534</v>
      </c>
      <c r="B654" s="267">
        <v>22</v>
      </c>
      <c r="C654" s="267">
        <v>30</v>
      </c>
      <c r="D654" s="268">
        <f t="shared" si="12"/>
        <v>1.36363636363636</v>
      </c>
      <c r="E654" s="269"/>
    </row>
    <row r="655" s="261" customFormat="1" customHeight="1" spans="1:40">
      <c r="A655" s="274" t="s">
        <v>535</v>
      </c>
      <c r="B655" s="275">
        <v>14953</v>
      </c>
      <c r="C655" s="275">
        <f>SUM(C656:C658)</f>
        <v>9300</v>
      </c>
      <c r="D655" s="276">
        <f t="shared" si="12"/>
        <v>0.621948772821507</v>
      </c>
      <c r="E655" s="27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</row>
    <row r="656" customHeight="1" spans="1:5">
      <c r="A656" s="278" t="s">
        <v>536</v>
      </c>
      <c r="B656" s="267"/>
      <c r="C656" s="267"/>
      <c r="D656" s="268" t="e">
        <f t="shared" si="12"/>
        <v>#DIV/0!</v>
      </c>
      <c r="E656" s="269"/>
    </row>
    <row r="657" customHeight="1" spans="1:5">
      <c r="A657" s="278" t="s">
        <v>537</v>
      </c>
      <c r="B657" s="267">
        <v>12986</v>
      </c>
      <c r="C657" s="267">
        <v>9300</v>
      </c>
      <c r="D657" s="268">
        <f t="shared" si="12"/>
        <v>0.716155860157092</v>
      </c>
      <c r="E657" s="269"/>
    </row>
    <row r="658" customHeight="1" spans="1:5">
      <c r="A658" s="278" t="s">
        <v>538</v>
      </c>
      <c r="B658" s="267">
        <v>300</v>
      </c>
      <c r="C658" s="267"/>
      <c r="D658" s="268">
        <f t="shared" si="12"/>
        <v>0</v>
      </c>
      <c r="E658" s="269"/>
    </row>
    <row r="659" customHeight="1" spans="1:5">
      <c r="A659" s="274" t="s">
        <v>539</v>
      </c>
      <c r="B659" s="275">
        <v>0</v>
      </c>
      <c r="C659" s="275">
        <f>SUM(C660:C662)</f>
        <v>0</v>
      </c>
      <c r="D659" s="276" t="e">
        <f t="shared" si="12"/>
        <v>#DIV/0!</v>
      </c>
      <c r="E659" s="277"/>
    </row>
    <row r="660" s="261" customFormat="1" customHeight="1" spans="1:40">
      <c r="A660" s="278" t="s">
        <v>540</v>
      </c>
      <c r="B660" s="267">
        <v>0</v>
      </c>
      <c r="C660" s="267"/>
      <c r="D660" s="268" t="e">
        <f t="shared" si="12"/>
        <v>#DIV/0!</v>
      </c>
      <c r="E660" s="269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</row>
    <row r="661" s="262" customFormat="1" customHeight="1" spans="1:40">
      <c r="A661" s="278" t="s">
        <v>541</v>
      </c>
      <c r="B661" s="267">
        <v>0</v>
      </c>
      <c r="C661" s="267"/>
      <c r="D661" s="268" t="e">
        <f t="shared" si="12"/>
        <v>#DIV/0!</v>
      </c>
      <c r="E661" s="269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</row>
    <row r="662" s="261" customFormat="1" customHeight="1" spans="1:40">
      <c r="A662" s="278" t="s">
        <v>542</v>
      </c>
      <c r="B662" s="267">
        <v>0</v>
      </c>
      <c r="C662" s="267"/>
      <c r="D662" s="268" t="e">
        <f t="shared" si="12"/>
        <v>#DIV/0!</v>
      </c>
      <c r="E662" s="269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</row>
    <row r="663" customHeight="1" spans="1:5">
      <c r="A663" s="274" t="s">
        <v>543</v>
      </c>
      <c r="B663" s="275">
        <v>1292</v>
      </c>
      <c r="C663" s="275">
        <f>SUM(C664:C670)</f>
        <v>1563</v>
      </c>
      <c r="D663" s="276">
        <f t="shared" si="12"/>
        <v>1.20975232198142</v>
      </c>
      <c r="E663" s="277"/>
    </row>
    <row r="664" customHeight="1" spans="1:5">
      <c r="A664" s="278" t="s">
        <v>75</v>
      </c>
      <c r="B664" s="267">
        <v>245</v>
      </c>
      <c r="C664" s="267">
        <v>300</v>
      </c>
      <c r="D664" s="268">
        <f t="shared" si="12"/>
        <v>1.22448979591837</v>
      </c>
      <c r="E664" s="269"/>
    </row>
    <row r="665" customHeight="1" spans="1:5">
      <c r="A665" s="278" t="s">
        <v>76</v>
      </c>
      <c r="B665" s="267">
        <v>0</v>
      </c>
      <c r="C665" s="267"/>
      <c r="D665" s="268" t="e">
        <f t="shared" si="12"/>
        <v>#DIV/0!</v>
      </c>
      <c r="E665" s="269"/>
    </row>
    <row r="666" customHeight="1" spans="1:5">
      <c r="A666" s="278" t="s">
        <v>77</v>
      </c>
      <c r="B666" s="267">
        <v>0</v>
      </c>
      <c r="C666" s="267"/>
      <c r="D666" s="268" t="e">
        <f t="shared" si="12"/>
        <v>#DIV/0!</v>
      </c>
      <c r="E666" s="269"/>
    </row>
    <row r="667" s="261" customFormat="1" customHeight="1" spans="1:40">
      <c r="A667" s="278" t="s">
        <v>544</v>
      </c>
      <c r="B667" s="267">
        <v>104</v>
      </c>
      <c r="C667" s="267">
        <v>150</v>
      </c>
      <c r="D667" s="268">
        <f t="shared" si="12"/>
        <v>1.44230769230769</v>
      </c>
      <c r="E667" s="269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</row>
    <row r="668" customHeight="1" spans="1:5">
      <c r="A668" s="278" t="s">
        <v>545</v>
      </c>
      <c r="B668" s="267">
        <v>0</v>
      </c>
      <c r="C668" s="267"/>
      <c r="D668" s="268" t="e">
        <f t="shared" si="12"/>
        <v>#DIV/0!</v>
      </c>
      <c r="E668" s="269"/>
    </row>
    <row r="669" customHeight="1" spans="1:5">
      <c r="A669" s="278" t="s">
        <v>84</v>
      </c>
      <c r="B669" s="267">
        <v>561</v>
      </c>
      <c r="C669" s="267">
        <v>613</v>
      </c>
      <c r="D669" s="268">
        <f t="shared" si="12"/>
        <v>1.09269162210339</v>
      </c>
      <c r="E669" s="269"/>
    </row>
    <row r="670" customHeight="1" spans="1:5">
      <c r="A670" s="278" t="s">
        <v>546</v>
      </c>
      <c r="B670" s="267">
        <v>382</v>
      </c>
      <c r="C670" s="267">
        <v>500</v>
      </c>
      <c r="D670" s="268">
        <f t="shared" si="12"/>
        <v>1.30890052356021</v>
      </c>
      <c r="E670" s="269"/>
    </row>
    <row r="671" customHeight="1" spans="1:5">
      <c r="A671" s="274" t="s">
        <v>547</v>
      </c>
      <c r="B671" s="275">
        <v>0</v>
      </c>
      <c r="C671" s="275">
        <f>SUM(C672:C673)</f>
        <v>0</v>
      </c>
      <c r="D671" s="276" t="e">
        <f t="shared" si="12"/>
        <v>#DIV/0!</v>
      </c>
      <c r="E671" s="277"/>
    </row>
    <row r="672" customHeight="1" spans="1:5">
      <c r="A672" s="278" t="s">
        <v>548</v>
      </c>
      <c r="B672" s="267">
        <v>0</v>
      </c>
      <c r="C672" s="267"/>
      <c r="D672" s="268" t="e">
        <f t="shared" si="12"/>
        <v>#DIV/0!</v>
      </c>
      <c r="E672" s="269"/>
    </row>
    <row r="673" customHeight="1" spans="1:5">
      <c r="A673" s="278" t="s">
        <v>549</v>
      </c>
      <c r="B673" s="267">
        <v>0</v>
      </c>
      <c r="C673" s="267"/>
      <c r="D673" s="268" t="e">
        <f t="shared" si="12"/>
        <v>#DIV/0!</v>
      </c>
      <c r="E673" s="269"/>
    </row>
    <row r="674" customHeight="1" spans="1:5">
      <c r="A674" s="274" t="s">
        <v>550</v>
      </c>
      <c r="B674" s="275">
        <v>13024</v>
      </c>
      <c r="C674" s="275">
        <f>C675</f>
        <v>18400</v>
      </c>
      <c r="D674" s="276">
        <f t="shared" si="12"/>
        <v>1.41277641277641</v>
      </c>
      <c r="E674" s="277"/>
    </row>
    <row r="675" customHeight="1" spans="1:5">
      <c r="A675" s="278" t="s">
        <v>551</v>
      </c>
      <c r="B675" s="267">
        <v>13024</v>
      </c>
      <c r="C675" s="267">
        <v>18400</v>
      </c>
      <c r="D675" s="268">
        <f t="shared" si="12"/>
        <v>1.41277641277641</v>
      </c>
      <c r="E675" s="269"/>
    </row>
    <row r="676" customHeight="1" spans="1:5">
      <c r="A676" s="270" t="s">
        <v>552</v>
      </c>
      <c r="B676" s="271">
        <f>B677+B682+B697+B701+B713+B716+B720+B725+B729+B733+B736+B745+B747</f>
        <v>47658</v>
      </c>
      <c r="C676" s="271">
        <f>C677+C682+C697+C701+C713+C716+C720+C725+C729+C733+C736+C745+C747</f>
        <v>48166</v>
      </c>
      <c r="D676" s="272">
        <f t="shared" si="12"/>
        <v>1.01065928070838</v>
      </c>
      <c r="E676" s="273"/>
    </row>
    <row r="677" customHeight="1" spans="1:5">
      <c r="A677" s="274" t="s">
        <v>553</v>
      </c>
      <c r="B677" s="275">
        <f>SUM(B678:B681)</f>
        <v>1184</v>
      </c>
      <c r="C677" s="275">
        <f>SUM(C678:C681)</f>
        <v>1200</v>
      </c>
      <c r="D677" s="276">
        <f t="shared" si="12"/>
        <v>1.01351351351351</v>
      </c>
      <c r="E677" s="277"/>
    </row>
    <row r="678" customHeight="1" spans="1:5">
      <c r="A678" s="278" t="s">
        <v>75</v>
      </c>
      <c r="B678" s="267">
        <v>1015</v>
      </c>
      <c r="C678" s="267">
        <v>1000</v>
      </c>
      <c r="D678" s="268">
        <f t="shared" si="12"/>
        <v>0.985221674876847</v>
      </c>
      <c r="E678" s="269"/>
    </row>
    <row r="679" customHeight="1" spans="1:5">
      <c r="A679" s="278" t="s">
        <v>76</v>
      </c>
      <c r="B679" s="267">
        <v>0</v>
      </c>
      <c r="C679" s="267"/>
      <c r="D679" s="268" t="e">
        <f t="shared" si="12"/>
        <v>#DIV/0!</v>
      </c>
      <c r="E679" s="269"/>
    </row>
    <row r="680" customHeight="1" spans="1:5">
      <c r="A680" s="278" t="s">
        <v>77</v>
      </c>
      <c r="B680" s="267">
        <v>0</v>
      </c>
      <c r="C680" s="267"/>
      <c r="D680" s="268" t="e">
        <f t="shared" si="12"/>
        <v>#DIV/0!</v>
      </c>
      <c r="E680" s="269"/>
    </row>
    <row r="681" customHeight="1" spans="1:5">
      <c r="A681" s="278" t="s">
        <v>554</v>
      </c>
      <c r="B681" s="267">
        <v>169</v>
      </c>
      <c r="C681" s="267">
        <v>200</v>
      </c>
      <c r="D681" s="268">
        <f t="shared" si="12"/>
        <v>1.18343195266272</v>
      </c>
      <c r="E681" s="269"/>
    </row>
    <row r="682" customHeight="1" spans="1:5">
      <c r="A682" s="274" t="s">
        <v>555</v>
      </c>
      <c r="B682" s="275">
        <f>SUM(B683:B695)</f>
        <v>795</v>
      </c>
      <c r="C682" s="275">
        <f>SUM(C683:C695)</f>
        <v>1474</v>
      </c>
      <c r="D682" s="276">
        <f t="shared" si="12"/>
        <v>1.85408805031447</v>
      </c>
      <c r="E682" s="277"/>
    </row>
    <row r="683" s="261" customFormat="1" customHeight="1" spans="1:40">
      <c r="A683" s="278" t="s">
        <v>556</v>
      </c>
      <c r="B683" s="267">
        <f>1095-514</f>
        <v>581</v>
      </c>
      <c r="C683" s="267">
        <v>874</v>
      </c>
      <c r="D683" s="268">
        <f t="shared" si="12"/>
        <v>1.50430292598967</v>
      </c>
      <c r="E683" s="269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</row>
    <row r="684" customHeight="1" spans="1:5">
      <c r="A684" s="278" t="s">
        <v>557</v>
      </c>
      <c r="B684" s="267">
        <v>214</v>
      </c>
      <c r="C684" s="267">
        <v>600</v>
      </c>
      <c r="D684" s="268">
        <f t="shared" si="12"/>
        <v>2.80373831775701</v>
      </c>
      <c r="E684" s="269"/>
    </row>
    <row r="685" customHeight="1" spans="1:5">
      <c r="A685" s="278" t="s">
        <v>558</v>
      </c>
      <c r="B685" s="267">
        <v>0</v>
      </c>
      <c r="C685" s="267"/>
      <c r="D685" s="268" t="e">
        <f t="shared" si="12"/>
        <v>#DIV/0!</v>
      </c>
      <c r="E685" s="269"/>
    </row>
    <row r="686" customHeight="1" spans="1:5">
      <c r="A686" s="278" t="s">
        <v>559</v>
      </c>
      <c r="B686" s="267">
        <v>0</v>
      </c>
      <c r="C686" s="267"/>
      <c r="D686" s="268" t="e">
        <f t="shared" si="12"/>
        <v>#DIV/0!</v>
      </c>
      <c r="E686" s="269"/>
    </row>
    <row r="687" s="261" customFormat="1" customHeight="1" spans="1:40">
      <c r="A687" s="278" t="s">
        <v>560</v>
      </c>
      <c r="B687" s="267">
        <v>0</v>
      </c>
      <c r="C687" s="267"/>
      <c r="D687" s="268" t="e">
        <f t="shared" si="12"/>
        <v>#DIV/0!</v>
      </c>
      <c r="E687" s="269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</row>
    <row r="688" customHeight="1" spans="1:5">
      <c r="A688" s="278" t="s">
        <v>561</v>
      </c>
      <c r="B688" s="267">
        <v>0</v>
      </c>
      <c r="C688" s="267"/>
      <c r="D688" s="268" t="e">
        <f t="shared" si="12"/>
        <v>#DIV/0!</v>
      </c>
      <c r="E688" s="269"/>
    </row>
    <row r="689" customHeight="1" spans="1:5">
      <c r="A689" s="278" t="s">
        <v>562</v>
      </c>
      <c r="B689" s="267">
        <v>0</v>
      </c>
      <c r="C689" s="267"/>
      <c r="D689" s="268" t="e">
        <f t="shared" si="12"/>
        <v>#DIV/0!</v>
      </c>
      <c r="E689" s="269"/>
    </row>
    <row r="690" customHeight="1" spans="1:5">
      <c r="A690" s="278" t="s">
        <v>563</v>
      </c>
      <c r="B690" s="267">
        <v>0</v>
      </c>
      <c r="C690" s="267"/>
      <c r="D690" s="268" t="e">
        <f t="shared" si="12"/>
        <v>#DIV/0!</v>
      </c>
      <c r="E690" s="269"/>
    </row>
    <row r="691" customHeight="1" spans="1:5">
      <c r="A691" s="278" t="s">
        <v>564</v>
      </c>
      <c r="B691" s="267">
        <v>0</v>
      </c>
      <c r="C691" s="267"/>
      <c r="D691" s="268" t="e">
        <f t="shared" si="12"/>
        <v>#DIV/0!</v>
      </c>
      <c r="E691" s="269"/>
    </row>
    <row r="692" customHeight="1" spans="1:5">
      <c r="A692" s="278" t="s">
        <v>565</v>
      </c>
      <c r="B692" s="267">
        <v>0</v>
      </c>
      <c r="C692" s="267"/>
      <c r="D692" s="268" t="e">
        <f t="shared" si="12"/>
        <v>#DIV/0!</v>
      </c>
      <c r="E692" s="269"/>
    </row>
    <row r="693" customHeight="1" spans="1:5">
      <c r="A693" s="278" t="s">
        <v>566</v>
      </c>
      <c r="B693" s="267">
        <v>0</v>
      </c>
      <c r="C693" s="267"/>
      <c r="D693" s="268" t="e">
        <f t="shared" si="12"/>
        <v>#DIV/0!</v>
      </c>
      <c r="E693" s="269"/>
    </row>
    <row r="694" customHeight="1" spans="1:5">
      <c r="A694" s="278" t="s">
        <v>567</v>
      </c>
      <c r="B694" s="267">
        <v>0</v>
      </c>
      <c r="C694" s="267"/>
      <c r="D694" s="268" t="e">
        <f t="shared" si="12"/>
        <v>#DIV/0!</v>
      </c>
      <c r="E694" s="269"/>
    </row>
    <row r="695" customHeight="1" spans="1:5">
      <c r="A695" s="278" t="s">
        <v>568</v>
      </c>
      <c r="B695" s="267">
        <v>0</v>
      </c>
      <c r="C695" s="267"/>
      <c r="D695" s="268" t="e">
        <f t="shared" si="12"/>
        <v>#DIV/0!</v>
      </c>
      <c r="E695" s="269"/>
    </row>
    <row r="696" customHeight="1" spans="1:5">
      <c r="A696" s="278" t="s">
        <v>569</v>
      </c>
      <c r="B696" s="267">
        <v>0</v>
      </c>
      <c r="C696" s="267"/>
      <c r="D696" s="268"/>
      <c r="E696" s="269"/>
    </row>
    <row r="697" customHeight="1" spans="1:5">
      <c r="A697" s="274" t="s">
        <v>570</v>
      </c>
      <c r="B697" s="275">
        <f>SUM(B698:B700)</f>
        <v>10015</v>
      </c>
      <c r="C697" s="275">
        <f>SUM(C698:C700)</f>
        <v>10002</v>
      </c>
      <c r="D697" s="276">
        <f>C697/B697</f>
        <v>0.998701947079381</v>
      </c>
      <c r="E697" s="277"/>
    </row>
    <row r="698" customHeight="1" spans="1:5">
      <c r="A698" s="278" t="s">
        <v>571</v>
      </c>
      <c r="B698" s="267">
        <f>11014-1000</f>
        <v>10014</v>
      </c>
      <c r="C698" s="267">
        <v>10000</v>
      </c>
      <c r="D698" s="268">
        <f>C698/B698</f>
        <v>0.998601957259836</v>
      </c>
      <c r="E698" s="269"/>
    </row>
    <row r="699" customHeight="1" spans="1:5">
      <c r="A699" s="278" t="s">
        <v>572</v>
      </c>
      <c r="B699" s="267">
        <v>1</v>
      </c>
      <c r="C699" s="267">
        <v>2</v>
      </c>
      <c r="D699" s="268">
        <f>C699/B699</f>
        <v>2</v>
      </c>
      <c r="E699" s="269"/>
    </row>
    <row r="700" s="261" customFormat="1" customHeight="1" spans="1:40">
      <c r="A700" s="278" t="s">
        <v>573</v>
      </c>
      <c r="B700" s="267">
        <v>0</v>
      </c>
      <c r="C700" s="267"/>
      <c r="D700" s="268" t="e">
        <f>C700/B700</f>
        <v>#DIV/0!</v>
      </c>
      <c r="E700" s="269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</row>
    <row r="701" s="261" customFormat="1" customHeight="1" spans="1:40">
      <c r="A701" s="274" t="s">
        <v>574</v>
      </c>
      <c r="B701" s="275">
        <f>SUM(B702:B712)</f>
        <v>9293</v>
      </c>
      <c r="C701" s="275">
        <f>SUM(C702:C712)</f>
        <v>8165</v>
      </c>
      <c r="D701" s="276">
        <f t="shared" ref="D701:D764" si="13">C701/B701</f>
        <v>0.878618314860648</v>
      </c>
      <c r="E701" s="27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</row>
    <row r="702" customHeight="1" spans="1:5">
      <c r="A702" s="278" t="s">
        <v>575</v>
      </c>
      <c r="B702" s="267">
        <v>1403</v>
      </c>
      <c r="C702" s="267">
        <v>1000</v>
      </c>
      <c r="D702" s="268">
        <f t="shared" si="13"/>
        <v>0.712758374910905</v>
      </c>
      <c r="E702" s="269"/>
    </row>
    <row r="703" customHeight="1" spans="1:5">
      <c r="A703" s="278" t="s">
        <v>576</v>
      </c>
      <c r="B703" s="267">
        <v>1035</v>
      </c>
      <c r="C703" s="267">
        <v>1000</v>
      </c>
      <c r="D703" s="268">
        <f t="shared" si="13"/>
        <v>0.966183574879227</v>
      </c>
      <c r="E703" s="269"/>
    </row>
    <row r="704" s="261" customFormat="1" customHeight="1" spans="1:40">
      <c r="A704" s="278" t="s">
        <v>577</v>
      </c>
      <c r="B704" s="267">
        <v>1756</v>
      </c>
      <c r="C704" s="267">
        <v>1000</v>
      </c>
      <c r="D704" s="268">
        <f t="shared" si="13"/>
        <v>0.569476082004556</v>
      </c>
      <c r="E704" s="269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</row>
    <row r="705" customHeight="1" spans="1:5">
      <c r="A705" s="278" t="s">
        <v>578</v>
      </c>
      <c r="B705" s="267">
        <v>0</v>
      </c>
      <c r="C705" s="267"/>
      <c r="D705" s="268" t="e">
        <f t="shared" si="13"/>
        <v>#DIV/0!</v>
      </c>
      <c r="E705" s="269"/>
    </row>
    <row r="706" customHeight="1" spans="1:5">
      <c r="A706" s="278" t="s">
        <v>579</v>
      </c>
      <c r="B706" s="267">
        <v>0</v>
      </c>
      <c r="C706" s="267">
        <v>0</v>
      </c>
      <c r="D706" s="268" t="e">
        <f t="shared" si="13"/>
        <v>#DIV/0!</v>
      </c>
      <c r="E706" s="269"/>
    </row>
    <row r="707" customHeight="1" spans="1:5">
      <c r="A707" s="278" t="s">
        <v>580</v>
      </c>
      <c r="B707" s="267">
        <v>0</v>
      </c>
      <c r="C707" s="267"/>
      <c r="D707" s="268" t="e">
        <f t="shared" si="13"/>
        <v>#DIV/0!</v>
      </c>
      <c r="E707" s="269"/>
    </row>
    <row r="708" s="261" customFormat="1" customHeight="1" spans="1:40">
      <c r="A708" s="278" t="s">
        <v>581</v>
      </c>
      <c r="B708" s="267">
        <v>25</v>
      </c>
      <c r="C708" s="267">
        <v>35</v>
      </c>
      <c r="D708" s="268">
        <f t="shared" si="13"/>
        <v>1.4</v>
      </c>
      <c r="E708" s="269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</row>
    <row r="709" customHeight="1" spans="1:5">
      <c r="A709" s="278" t="s">
        <v>582</v>
      </c>
      <c r="B709" s="267">
        <v>1999</v>
      </c>
      <c r="C709" s="267">
        <v>2000</v>
      </c>
      <c r="D709" s="268">
        <f t="shared" si="13"/>
        <v>1.00050025012506</v>
      </c>
      <c r="E709" s="269"/>
    </row>
    <row r="710" customHeight="1" spans="1:5">
      <c r="A710" s="278" t="s">
        <v>583</v>
      </c>
      <c r="B710" s="267">
        <v>9</v>
      </c>
      <c r="C710" s="267">
        <v>130</v>
      </c>
      <c r="D710" s="268">
        <f t="shared" si="13"/>
        <v>14.4444444444444</v>
      </c>
      <c r="E710" s="269"/>
    </row>
    <row r="711" customHeight="1" spans="1:5">
      <c r="A711" s="278" t="s">
        <v>584</v>
      </c>
      <c r="B711" s="267">
        <f>4857-3000</f>
        <v>1857</v>
      </c>
      <c r="C711" s="267">
        <v>2000</v>
      </c>
      <c r="D711" s="268">
        <f t="shared" si="13"/>
        <v>1.07700592353258</v>
      </c>
      <c r="E711" s="269"/>
    </row>
    <row r="712" customHeight="1" spans="1:5">
      <c r="A712" s="278" t="s">
        <v>585</v>
      </c>
      <c r="B712" s="267">
        <v>1209</v>
      </c>
      <c r="C712" s="267">
        <v>1000</v>
      </c>
      <c r="D712" s="268">
        <f t="shared" si="13"/>
        <v>0.827129859387924</v>
      </c>
      <c r="E712" s="269"/>
    </row>
    <row r="713" customHeight="1" spans="1:5">
      <c r="A713" s="274" t="s">
        <v>586</v>
      </c>
      <c r="B713" s="275">
        <v>0</v>
      </c>
      <c r="C713" s="275">
        <f>SUM(C714:C715)</f>
        <v>0</v>
      </c>
      <c r="D713" s="276" t="e">
        <f t="shared" si="13"/>
        <v>#DIV/0!</v>
      </c>
      <c r="E713" s="277"/>
    </row>
    <row r="714" customHeight="1" spans="1:5">
      <c r="A714" s="278" t="s">
        <v>587</v>
      </c>
      <c r="B714" s="267">
        <v>0</v>
      </c>
      <c r="C714" s="267"/>
      <c r="D714" s="268" t="e">
        <f t="shared" si="13"/>
        <v>#DIV/0!</v>
      </c>
      <c r="E714" s="269"/>
    </row>
    <row r="715" customHeight="1" spans="1:5">
      <c r="A715" s="278" t="s">
        <v>588</v>
      </c>
      <c r="B715" s="267">
        <v>0</v>
      </c>
      <c r="C715" s="267"/>
      <c r="D715" s="268" t="e">
        <f t="shared" si="13"/>
        <v>#DIV/0!</v>
      </c>
      <c r="E715" s="269"/>
    </row>
    <row r="716" customHeight="1" spans="1:5">
      <c r="A716" s="274" t="s">
        <v>589</v>
      </c>
      <c r="B716" s="275">
        <v>3322</v>
      </c>
      <c r="C716" s="275">
        <f>SUM(C717:C719)</f>
        <v>3440</v>
      </c>
      <c r="D716" s="276">
        <f t="shared" si="13"/>
        <v>1.03552077062011</v>
      </c>
      <c r="E716" s="277"/>
    </row>
    <row r="717" customHeight="1" spans="1:5">
      <c r="A717" s="278" t="s">
        <v>590</v>
      </c>
      <c r="B717" s="267">
        <v>0</v>
      </c>
      <c r="C717" s="267"/>
      <c r="D717" s="268" t="e">
        <f t="shared" si="13"/>
        <v>#DIV/0!</v>
      </c>
      <c r="E717" s="269"/>
    </row>
    <row r="718" s="261" customFormat="1" customHeight="1" spans="1:40">
      <c r="A718" s="278" t="s">
        <v>591</v>
      </c>
      <c r="B718" s="267">
        <v>3228</v>
      </c>
      <c r="C718" s="267">
        <v>3300</v>
      </c>
      <c r="D718" s="268">
        <f t="shared" si="13"/>
        <v>1.02230483271375</v>
      </c>
      <c r="E718" s="269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</row>
    <row r="719" customHeight="1" spans="1:5">
      <c r="A719" s="278" t="s">
        <v>592</v>
      </c>
      <c r="B719" s="267">
        <v>94</v>
      </c>
      <c r="C719" s="267">
        <v>140</v>
      </c>
      <c r="D719" s="268">
        <f t="shared" si="13"/>
        <v>1.48936170212766</v>
      </c>
      <c r="E719" s="269"/>
    </row>
    <row r="720" customHeight="1" spans="1:5">
      <c r="A720" s="274" t="s">
        <v>593</v>
      </c>
      <c r="B720" s="275">
        <f>SUM(B721:B724)</f>
        <v>9870</v>
      </c>
      <c r="C720" s="275">
        <f>SUM(C721:C724)</f>
        <v>9250</v>
      </c>
      <c r="D720" s="276">
        <f t="shared" si="13"/>
        <v>0.937183383991895</v>
      </c>
      <c r="E720" s="277"/>
    </row>
    <row r="721" customHeight="1" spans="1:5">
      <c r="A721" s="278" t="s">
        <v>594</v>
      </c>
      <c r="B721" s="279">
        <v>3858</v>
      </c>
      <c r="C721" s="279">
        <v>3200</v>
      </c>
      <c r="D721" s="268">
        <f t="shared" si="13"/>
        <v>0.829445308449974</v>
      </c>
      <c r="E721" s="269"/>
    </row>
    <row r="722" customHeight="1" spans="1:5">
      <c r="A722" s="278" t="s">
        <v>595</v>
      </c>
      <c r="B722" s="267">
        <f>7656-2575</f>
        <v>5081</v>
      </c>
      <c r="C722" s="267">
        <v>5000</v>
      </c>
      <c r="D722" s="268">
        <f t="shared" si="13"/>
        <v>0.98405825624877</v>
      </c>
      <c r="E722" s="269"/>
    </row>
    <row r="723" s="261" customFormat="1" customHeight="1" spans="1:40">
      <c r="A723" s="278" t="s">
        <v>596</v>
      </c>
      <c r="B723" s="267">
        <v>807</v>
      </c>
      <c r="C723" s="267">
        <v>800</v>
      </c>
      <c r="D723" s="268">
        <f t="shared" si="13"/>
        <v>0.991325898389095</v>
      </c>
      <c r="E723" s="269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</row>
    <row r="724" customHeight="1" spans="1:5">
      <c r="A724" s="278" t="s">
        <v>597</v>
      </c>
      <c r="B724" s="267">
        <v>124</v>
      </c>
      <c r="C724" s="267">
        <v>250</v>
      </c>
      <c r="D724" s="268">
        <f t="shared" si="13"/>
        <v>2.01612903225806</v>
      </c>
      <c r="E724" s="269"/>
    </row>
    <row r="725" customHeight="1" spans="1:5">
      <c r="A725" s="274" t="s">
        <v>598</v>
      </c>
      <c r="B725" s="275">
        <f>SUM(B726:B728)</f>
        <v>10549</v>
      </c>
      <c r="C725" s="275">
        <f>SUM(C726:C728)</f>
        <v>12000</v>
      </c>
      <c r="D725" s="276">
        <f t="shared" si="13"/>
        <v>1.13754858280406</v>
      </c>
      <c r="E725" s="277"/>
    </row>
    <row r="726" customHeight="1" spans="1:5">
      <c r="A726" s="278" t="s">
        <v>599</v>
      </c>
      <c r="B726" s="267">
        <v>0</v>
      </c>
      <c r="C726" s="267"/>
      <c r="D726" s="268" t="e">
        <f t="shared" si="13"/>
        <v>#DIV/0!</v>
      </c>
      <c r="E726" s="269"/>
    </row>
    <row r="727" customHeight="1" spans="1:5">
      <c r="A727" s="278" t="s">
        <v>600</v>
      </c>
      <c r="B727" s="267">
        <f>12549-2000</f>
        <v>10549</v>
      </c>
      <c r="C727" s="267">
        <v>12000</v>
      </c>
      <c r="D727" s="268">
        <f t="shared" si="13"/>
        <v>1.13754858280406</v>
      </c>
      <c r="E727" s="269"/>
    </row>
    <row r="728" customHeight="1" spans="1:5">
      <c r="A728" s="278" t="s">
        <v>601</v>
      </c>
      <c r="B728" s="267">
        <v>0</v>
      </c>
      <c r="C728" s="267"/>
      <c r="D728" s="268" t="e">
        <f t="shared" si="13"/>
        <v>#DIV/0!</v>
      </c>
      <c r="E728" s="269"/>
    </row>
    <row r="729" s="261" customFormat="1" customHeight="1" spans="1:40">
      <c r="A729" s="274" t="s">
        <v>602</v>
      </c>
      <c r="B729" s="275">
        <v>1129</v>
      </c>
      <c r="C729" s="275">
        <f>SUM(C730:C732)</f>
        <v>1125</v>
      </c>
      <c r="D729" s="276">
        <f t="shared" si="13"/>
        <v>0.996457041629761</v>
      </c>
      <c r="E729" s="27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</row>
    <row r="730" customHeight="1" spans="1:5">
      <c r="A730" s="278" t="s">
        <v>603</v>
      </c>
      <c r="B730" s="267">
        <v>1115</v>
      </c>
      <c r="C730" s="267">
        <v>1100</v>
      </c>
      <c r="D730" s="268">
        <f t="shared" si="13"/>
        <v>0.986547085201794</v>
      </c>
      <c r="E730" s="269"/>
    </row>
    <row r="731" customHeight="1" spans="1:5">
      <c r="A731" s="278" t="s">
        <v>604</v>
      </c>
      <c r="B731" s="267">
        <v>14</v>
      </c>
      <c r="C731" s="267">
        <v>25</v>
      </c>
      <c r="D731" s="268">
        <f t="shared" si="13"/>
        <v>1.78571428571429</v>
      </c>
      <c r="E731" s="269"/>
    </row>
    <row r="732" customHeight="1" spans="1:5">
      <c r="A732" s="278" t="s">
        <v>605</v>
      </c>
      <c r="B732" s="267">
        <v>0</v>
      </c>
      <c r="C732" s="267"/>
      <c r="D732" s="268" t="e">
        <f t="shared" si="13"/>
        <v>#DIV/0!</v>
      </c>
      <c r="E732" s="269"/>
    </row>
    <row r="733" s="261" customFormat="1" customHeight="1" spans="1:40">
      <c r="A733" s="274" t="s">
        <v>606</v>
      </c>
      <c r="B733" s="275">
        <v>200</v>
      </c>
      <c r="C733" s="275">
        <f>SUM(C734:C735)</f>
        <v>200</v>
      </c>
      <c r="D733" s="276">
        <f t="shared" si="13"/>
        <v>1</v>
      </c>
      <c r="E733" s="27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</row>
    <row r="734" customHeight="1" spans="1:5">
      <c r="A734" s="278" t="s">
        <v>607</v>
      </c>
      <c r="B734" s="267">
        <v>122</v>
      </c>
      <c r="C734" s="267">
        <v>120</v>
      </c>
      <c r="D734" s="268">
        <f t="shared" si="13"/>
        <v>0.983606557377049</v>
      </c>
      <c r="E734" s="269"/>
    </row>
    <row r="735" customHeight="1" spans="1:5">
      <c r="A735" s="278" t="s">
        <v>608</v>
      </c>
      <c r="B735" s="267">
        <v>78</v>
      </c>
      <c r="C735" s="267">
        <v>80</v>
      </c>
      <c r="D735" s="268">
        <f t="shared" si="13"/>
        <v>1.02564102564103</v>
      </c>
      <c r="E735" s="269"/>
    </row>
    <row r="736" s="261" customFormat="1" customHeight="1" spans="1:40">
      <c r="A736" s="274" t="s">
        <v>609</v>
      </c>
      <c r="B736" s="275">
        <v>304</v>
      </c>
      <c r="C736" s="275">
        <f>SUM(C737:C744)</f>
        <v>310</v>
      </c>
      <c r="D736" s="276">
        <f t="shared" si="13"/>
        <v>1.01973684210526</v>
      </c>
      <c r="E736" s="27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</row>
    <row r="737" s="262" customFormat="1" customHeight="1" spans="1:40">
      <c r="A737" s="278" t="s">
        <v>75</v>
      </c>
      <c r="B737" s="267">
        <v>275</v>
      </c>
      <c r="C737" s="267">
        <v>280</v>
      </c>
      <c r="D737" s="268">
        <f t="shared" si="13"/>
        <v>1.01818181818182</v>
      </c>
      <c r="E737" s="269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</row>
    <row r="738" s="261" customFormat="1" customHeight="1" spans="1:40">
      <c r="A738" s="278" t="s">
        <v>76</v>
      </c>
      <c r="B738" s="267">
        <v>29</v>
      </c>
      <c r="C738" s="267">
        <v>20</v>
      </c>
      <c r="D738" s="268">
        <f t="shared" si="13"/>
        <v>0.689655172413793</v>
      </c>
      <c r="E738" s="269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</row>
    <row r="739" customHeight="1" spans="1:5">
      <c r="A739" s="278" t="s">
        <v>77</v>
      </c>
      <c r="B739" s="267">
        <v>0</v>
      </c>
      <c r="C739" s="267"/>
      <c r="D739" s="268" t="e">
        <f t="shared" si="13"/>
        <v>#DIV/0!</v>
      </c>
      <c r="E739" s="269"/>
    </row>
    <row r="740" customHeight="1" spans="1:5">
      <c r="A740" s="278" t="s">
        <v>116</v>
      </c>
      <c r="B740" s="267">
        <v>0</v>
      </c>
      <c r="C740" s="267"/>
      <c r="D740" s="268" t="e">
        <f t="shared" si="13"/>
        <v>#DIV/0!</v>
      </c>
      <c r="E740" s="269"/>
    </row>
    <row r="741" customHeight="1" spans="1:5">
      <c r="A741" s="278" t="s">
        <v>610</v>
      </c>
      <c r="B741" s="267">
        <v>0</v>
      </c>
      <c r="C741" s="267">
        <v>5</v>
      </c>
      <c r="D741" s="268" t="e">
        <f t="shared" si="13"/>
        <v>#DIV/0!</v>
      </c>
      <c r="E741" s="269"/>
    </row>
    <row r="742" customHeight="1" spans="1:5">
      <c r="A742" s="278" t="s">
        <v>611</v>
      </c>
      <c r="B742" s="267">
        <v>0</v>
      </c>
      <c r="C742" s="267"/>
      <c r="D742" s="268" t="e">
        <f t="shared" si="13"/>
        <v>#DIV/0!</v>
      </c>
      <c r="E742" s="269"/>
    </row>
    <row r="743" customHeight="1" spans="1:5">
      <c r="A743" s="278" t="s">
        <v>84</v>
      </c>
      <c r="B743" s="267">
        <v>0</v>
      </c>
      <c r="C743" s="267"/>
      <c r="D743" s="268" t="e">
        <f t="shared" si="13"/>
        <v>#DIV/0!</v>
      </c>
      <c r="E743" s="269"/>
    </row>
    <row r="744" customHeight="1" spans="1:5">
      <c r="A744" s="278" t="s">
        <v>612</v>
      </c>
      <c r="B744" s="267">
        <v>0</v>
      </c>
      <c r="C744" s="267">
        <v>5</v>
      </c>
      <c r="D744" s="268" t="e">
        <f t="shared" si="13"/>
        <v>#DIV/0!</v>
      </c>
      <c r="E744" s="269"/>
    </row>
    <row r="745" customHeight="1" spans="1:5">
      <c r="A745" s="274" t="s">
        <v>613</v>
      </c>
      <c r="B745" s="275">
        <v>0</v>
      </c>
      <c r="C745" s="275">
        <f>C746</f>
        <v>0</v>
      </c>
      <c r="D745" s="276" t="e">
        <f t="shared" si="13"/>
        <v>#DIV/0!</v>
      </c>
      <c r="E745" s="277"/>
    </row>
    <row r="746" customHeight="1" spans="1:5">
      <c r="A746" s="278" t="s">
        <v>614</v>
      </c>
      <c r="B746" s="267">
        <v>0</v>
      </c>
      <c r="C746" s="267"/>
      <c r="D746" s="268" t="e">
        <f t="shared" si="13"/>
        <v>#DIV/0!</v>
      </c>
      <c r="E746" s="269"/>
    </row>
    <row r="747" s="261" customFormat="1" customHeight="1" spans="1:40">
      <c r="A747" s="274" t="s">
        <v>615</v>
      </c>
      <c r="B747" s="275">
        <v>997</v>
      </c>
      <c r="C747" s="275">
        <f>C748</f>
        <v>1000</v>
      </c>
      <c r="D747" s="276">
        <f t="shared" si="13"/>
        <v>1.00300902708124</v>
      </c>
      <c r="E747" s="27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</row>
    <row r="748" customHeight="1" spans="1:5">
      <c r="A748" s="278" t="s">
        <v>616</v>
      </c>
      <c r="B748" s="267">
        <v>997</v>
      </c>
      <c r="C748" s="267">
        <v>1000</v>
      </c>
      <c r="D748" s="268">
        <f t="shared" si="13"/>
        <v>1.00300902708124</v>
      </c>
      <c r="E748" s="269"/>
    </row>
    <row r="749" customHeight="1" spans="1:5">
      <c r="A749" s="270" t="s">
        <v>617</v>
      </c>
      <c r="B749" s="271">
        <f>B750+B760+B764+B773+B780+B787+B793+B796+B799+B801+B803+B809+B811+B813+B824</f>
        <v>12190</v>
      </c>
      <c r="C749" s="271">
        <f>C750+C760+C764+C773+C780+C787+C793+C796+C799+C801+C803+C809+C811+C813+C824</f>
        <v>12190</v>
      </c>
      <c r="D749" s="272">
        <f t="shared" si="13"/>
        <v>1</v>
      </c>
      <c r="E749" s="273"/>
    </row>
    <row r="750" customHeight="1" spans="1:5">
      <c r="A750" s="274" t="s">
        <v>618</v>
      </c>
      <c r="B750" s="275">
        <v>1283</v>
      </c>
      <c r="C750" s="275">
        <f>SUM(C751:C759)</f>
        <v>1480</v>
      </c>
      <c r="D750" s="276">
        <f t="shared" si="13"/>
        <v>1.153546375682</v>
      </c>
      <c r="E750" s="277"/>
    </row>
    <row r="751" s="261" customFormat="1" customHeight="1" spans="1:40">
      <c r="A751" s="278" t="s">
        <v>75</v>
      </c>
      <c r="B751" s="267">
        <v>1279</v>
      </c>
      <c r="C751" s="267">
        <v>1408</v>
      </c>
      <c r="D751" s="268">
        <f t="shared" si="13"/>
        <v>1.10086004691165</v>
      </c>
      <c r="E751" s="269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</row>
    <row r="752" customHeight="1" spans="1:5">
      <c r="A752" s="278" t="s">
        <v>76</v>
      </c>
      <c r="B752" s="267">
        <v>0</v>
      </c>
      <c r="C752" s="267"/>
      <c r="D752" s="268" t="e">
        <f t="shared" si="13"/>
        <v>#DIV/0!</v>
      </c>
      <c r="E752" s="269"/>
    </row>
    <row r="753" customHeight="1" spans="1:5">
      <c r="A753" s="278" t="s">
        <v>77</v>
      </c>
      <c r="B753" s="267">
        <v>0</v>
      </c>
      <c r="C753" s="267"/>
      <c r="D753" s="268" t="e">
        <f t="shared" si="13"/>
        <v>#DIV/0!</v>
      </c>
      <c r="E753" s="269"/>
    </row>
    <row r="754" customHeight="1" spans="1:5">
      <c r="A754" s="278" t="s">
        <v>619</v>
      </c>
      <c r="B754" s="267">
        <v>4</v>
      </c>
      <c r="C754" s="267">
        <v>32</v>
      </c>
      <c r="D754" s="268">
        <f t="shared" si="13"/>
        <v>8</v>
      </c>
      <c r="E754" s="269"/>
    </row>
    <row r="755" customHeight="1" spans="1:5">
      <c r="A755" s="278" t="s">
        <v>620</v>
      </c>
      <c r="B755" s="267">
        <v>0</v>
      </c>
      <c r="C755" s="267">
        <v>20</v>
      </c>
      <c r="D755" s="268" t="e">
        <f t="shared" si="13"/>
        <v>#DIV/0!</v>
      </c>
      <c r="E755" s="269"/>
    </row>
    <row r="756" customHeight="1" spans="1:5">
      <c r="A756" s="278" t="s">
        <v>621</v>
      </c>
      <c r="B756" s="267">
        <v>0</v>
      </c>
      <c r="C756" s="267"/>
      <c r="D756" s="268" t="e">
        <f t="shared" si="13"/>
        <v>#DIV/0!</v>
      </c>
      <c r="E756" s="269"/>
    </row>
    <row r="757" customHeight="1" spans="1:5">
      <c r="A757" s="278" t="s">
        <v>622</v>
      </c>
      <c r="B757" s="267">
        <v>0</v>
      </c>
      <c r="C757" s="267"/>
      <c r="D757" s="268" t="e">
        <f t="shared" si="13"/>
        <v>#DIV/0!</v>
      </c>
      <c r="E757" s="269"/>
    </row>
    <row r="758" customHeight="1" spans="1:5">
      <c r="A758" s="278" t="s">
        <v>623</v>
      </c>
      <c r="B758" s="267">
        <v>0</v>
      </c>
      <c r="C758" s="267"/>
      <c r="D758" s="268" t="e">
        <f t="shared" si="13"/>
        <v>#DIV/0!</v>
      </c>
      <c r="E758" s="269"/>
    </row>
    <row r="759" s="261" customFormat="1" customHeight="1" spans="1:40">
      <c r="A759" s="278" t="s">
        <v>624</v>
      </c>
      <c r="B759" s="267">
        <v>0</v>
      </c>
      <c r="C759" s="267">
        <v>20</v>
      </c>
      <c r="D759" s="268" t="e">
        <f t="shared" si="13"/>
        <v>#DIV/0!</v>
      </c>
      <c r="E759" s="269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</row>
    <row r="760" customHeight="1" spans="1:5">
      <c r="A760" s="274" t="s">
        <v>625</v>
      </c>
      <c r="B760" s="275">
        <v>1288</v>
      </c>
      <c r="C760" s="275">
        <f>SUM(C761:C763)</f>
        <v>1530</v>
      </c>
      <c r="D760" s="276">
        <f t="shared" si="13"/>
        <v>1.18788819875776</v>
      </c>
      <c r="E760" s="277"/>
    </row>
    <row r="761" customHeight="1" spans="1:5">
      <c r="A761" s="278" t="s">
        <v>626</v>
      </c>
      <c r="B761" s="267">
        <v>0</v>
      </c>
      <c r="C761" s="267"/>
      <c r="D761" s="268" t="e">
        <f t="shared" si="13"/>
        <v>#DIV/0!</v>
      </c>
      <c r="E761" s="269"/>
    </row>
    <row r="762" customHeight="1" spans="1:5">
      <c r="A762" s="278" t="s">
        <v>627</v>
      </c>
      <c r="B762" s="267">
        <v>0</v>
      </c>
      <c r="C762" s="267"/>
      <c r="D762" s="268" t="e">
        <f t="shared" si="13"/>
        <v>#DIV/0!</v>
      </c>
      <c r="E762" s="269"/>
    </row>
    <row r="763" customHeight="1" spans="1:5">
      <c r="A763" s="278" t="s">
        <v>628</v>
      </c>
      <c r="B763" s="267">
        <v>1288</v>
      </c>
      <c r="C763" s="267">
        <v>1530</v>
      </c>
      <c r="D763" s="268">
        <f t="shared" si="13"/>
        <v>1.18788819875776</v>
      </c>
      <c r="E763" s="269"/>
    </row>
    <row r="764" customHeight="1" spans="1:5">
      <c r="A764" s="274" t="s">
        <v>629</v>
      </c>
      <c r="B764" s="275">
        <f>SUM(B765:B772)</f>
        <v>8511</v>
      </c>
      <c r="C764" s="275">
        <f>SUM(C765:C772)</f>
        <v>9145</v>
      </c>
      <c r="D764" s="276">
        <f t="shared" si="13"/>
        <v>1.07449183409705</v>
      </c>
      <c r="E764" s="277"/>
    </row>
    <row r="765" s="261" customFormat="1" customHeight="1" spans="1:40">
      <c r="A765" s="278" t="s">
        <v>630</v>
      </c>
      <c r="B765" s="267">
        <v>1787</v>
      </c>
      <c r="C765" s="267">
        <v>1445</v>
      </c>
      <c r="D765" s="268">
        <f t="shared" ref="D765:D777" si="14">C765/B765</f>
        <v>0.808617795187465</v>
      </c>
      <c r="E765" s="269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</row>
    <row r="766" customHeight="1" spans="1:5">
      <c r="A766" s="278" t="s">
        <v>631</v>
      </c>
      <c r="B766" s="267">
        <f>7718-1000</f>
        <v>6718</v>
      </c>
      <c r="C766" s="267">
        <v>7700</v>
      </c>
      <c r="D766" s="268">
        <f t="shared" si="14"/>
        <v>1.14617445668354</v>
      </c>
      <c r="E766" s="269"/>
    </row>
    <row r="767" customHeight="1" spans="1:5">
      <c r="A767" s="278" t="s">
        <v>632</v>
      </c>
      <c r="B767" s="267">
        <v>0</v>
      </c>
      <c r="C767" s="267"/>
      <c r="D767" s="268" t="e">
        <f t="shared" si="14"/>
        <v>#DIV/0!</v>
      </c>
      <c r="E767" s="269"/>
    </row>
    <row r="768" customHeight="1" spans="1:5">
      <c r="A768" s="278" t="s">
        <v>633</v>
      </c>
      <c r="B768" s="267">
        <v>0</v>
      </c>
      <c r="C768" s="267"/>
      <c r="D768" s="268" t="e">
        <f t="shared" si="14"/>
        <v>#DIV/0!</v>
      </c>
      <c r="E768" s="269"/>
    </row>
    <row r="769" customHeight="1" spans="1:5">
      <c r="A769" s="278" t="s">
        <v>634</v>
      </c>
      <c r="B769" s="267">
        <v>0</v>
      </c>
      <c r="C769" s="267"/>
      <c r="D769" s="268" t="e">
        <f t="shared" si="14"/>
        <v>#DIV/0!</v>
      </c>
      <c r="E769" s="269"/>
    </row>
    <row r="770" customHeight="1" spans="1:5">
      <c r="A770" s="278" t="s">
        <v>635</v>
      </c>
      <c r="B770" s="267">
        <v>0</v>
      </c>
      <c r="C770" s="267"/>
      <c r="D770" s="268" t="e">
        <f t="shared" si="14"/>
        <v>#DIV/0!</v>
      </c>
      <c r="E770" s="269"/>
    </row>
    <row r="771" customHeight="1" spans="1:5">
      <c r="A771" s="278" t="s">
        <v>636</v>
      </c>
      <c r="B771" s="267">
        <v>0</v>
      </c>
      <c r="C771" s="267"/>
      <c r="D771" s="268" t="e">
        <f t="shared" si="14"/>
        <v>#DIV/0!</v>
      </c>
      <c r="E771" s="269"/>
    </row>
    <row r="772" s="261" customFormat="1" customHeight="1" spans="1:40">
      <c r="A772" s="278" t="s">
        <v>637</v>
      </c>
      <c r="B772" s="267">
        <v>6</v>
      </c>
      <c r="C772" s="267">
        <v>0</v>
      </c>
      <c r="D772" s="268">
        <f t="shared" si="14"/>
        <v>0</v>
      </c>
      <c r="E772" s="269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</row>
    <row r="773" customHeight="1" spans="1:5">
      <c r="A773" s="274" t="s">
        <v>638</v>
      </c>
      <c r="B773" s="275">
        <v>0</v>
      </c>
      <c r="C773" s="275">
        <f>SUM(C774:C777)</f>
        <v>0</v>
      </c>
      <c r="D773" s="276" t="e">
        <f t="shared" si="14"/>
        <v>#DIV/0!</v>
      </c>
      <c r="E773" s="277"/>
    </row>
    <row r="774" customHeight="1" spans="1:5">
      <c r="A774" s="278" t="s">
        <v>639</v>
      </c>
      <c r="B774" s="267">
        <v>0</v>
      </c>
      <c r="C774" s="267"/>
      <c r="D774" s="268" t="e">
        <f t="shared" si="14"/>
        <v>#DIV/0!</v>
      </c>
      <c r="E774" s="269"/>
    </row>
    <row r="775" customHeight="1" spans="1:5">
      <c r="A775" s="278" t="s">
        <v>640</v>
      </c>
      <c r="B775" s="267">
        <v>0</v>
      </c>
      <c r="C775" s="267"/>
      <c r="D775" s="268" t="e">
        <f t="shared" si="14"/>
        <v>#DIV/0!</v>
      </c>
      <c r="E775" s="269"/>
    </row>
    <row r="776" customHeight="1" spans="1:5">
      <c r="A776" s="278" t="s">
        <v>641</v>
      </c>
      <c r="B776" s="267">
        <v>0</v>
      </c>
      <c r="C776" s="267"/>
      <c r="D776" s="268" t="e">
        <f t="shared" si="14"/>
        <v>#DIV/0!</v>
      </c>
      <c r="E776" s="269"/>
    </row>
    <row r="777" customHeight="1" spans="1:5">
      <c r="A777" s="278" t="s">
        <v>642</v>
      </c>
      <c r="B777" s="267">
        <v>0</v>
      </c>
      <c r="C777" s="267"/>
      <c r="D777" s="268" t="e">
        <f t="shared" si="14"/>
        <v>#DIV/0!</v>
      </c>
      <c r="E777" s="269"/>
    </row>
    <row r="778" customFormat="1" customHeight="1" spans="1:40">
      <c r="A778" s="278" t="s">
        <v>643</v>
      </c>
      <c r="B778" s="267">
        <v>0</v>
      </c>
      <c r="C778" s="267"/>
      <c r="D778" s="268"/>
      <c r="E778" s="269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</row>
    <row r="779" customFormat="1" customHeight="1" spans="1:40">
      <c r="A779" s="278" t="s">
        <v>644</v>
      </c>
      <c r="B779" s="267">
        <v>0</v>
      </c>
      <c r="C779" s="267"/>
      <c r="D779" s="268"/>
      <c r="E779" s="269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</row>
    <row r="780" s="261" customFormat="1" customHeight="1" spans="1:40">
      <c r="A780" s="274" t="s">
        <v>645</v>
      </c>
      <c r="B780" s="275">
        <v>0</v>
      </c>
      <c r="C780" s="275">
        <f>SUM(C781:C786)</f>
        <v>0</v>
      </c>
      <c r="D780" s="276" t="e">
        <f t="shared" ref="D780:D830" si="15">C780/B780</f>
        <v>#DIV/0!</v>
      </c>
      <c r="E780" s="277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</row>
    <row r="781" customHeight="1" spans="1:5">
      <c r="A781" s="278" t="s">
        <v>646</v>
      </c>
      <c r="B781" s="267">
        <v>0</v>
      </c>
      <c r="C781" s="267"/>
      <c r="D781" s="268" t="e">
        <f t="shared" si="15"/>
        <v>#DIV/0!</v>
      </c>
      <c r="E781" s="269"/>
    </row>
    <row r="782" customHeight="1" spans="1:5">
      <c r="A782" s="278" t="s">
        <v>647</v>
      </c>
      <c r="B782" s="267">
        <v>0</v>
      </c>
      <c r="C782" s="267"/>
      <c r="D782" s="268" t="e">
        <f t="shared" si="15"/>
        <v>#DIV/0!</v>
      </c>
      <c r="E782" s="269"/>
    </row>
    <row r="783" s="261" customFormat="1" customHeight="1" spans="1:40">
      <c r="A783" s="278" t="s">
        <v>648</v>
      </c>
      <c r="B783" s="267">
        <v>0</v>
      </c>
      <c r="C783" s="267"/>
      <c r="D783" s="268" t="e">
        <f t="shared" si="15"/>
        <v>#DIV/0!</v>
      </c>
      <c r="E783" s="269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</row>
    <row r="784" customHeight="1" spans="1:5">
      <c r="A784" s="278" t="s">
        <v>649</v>
      </c>
      <c r="B784" s="267">
        <v>0</v>
      </c>
      <c r="C784" s="267"/>
      <c r="D784" s="268" t="e">
        <f t="shared" si="15"/>
        <v>#DIV/0!</v>
      </c>
      <c r="E784" s="269"/>
    </row>
    <row r="785" s="261" customFormat="1" customHeight="1" spans="1:40">
      <c r="A785" s="278" t="s">
        <v>650</v>
      </c>
      <c r="B785" s="267">
        <v>0</v>
      </c>
      <c r="C785" s="267"/>
      <c r="D785" s="268" t="e">
        <f t="shared" si="15"/>
        <v>#DIV/0!</v>
      </c>
      <c r="E785" s="269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</row>
    <row r="786" s="261" customFormat="1" customHeight="1" spans="1:40">
      <c r="A786" s="278" t="s">
        <v>651</v>
      </c>
      <c r="B786" s="267">
        <v>0</v>
      </c>
      <c r="C786" s="267"/>
      <c r="D786" s="268" t="e">
        <f t="shared" si="15"/>
        <v>#DIV/0!</v>
      </c>
      <c r="E786" s="269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</row>
    <row r="787" s="261" customFormat="1" customHeight="1" spans="1:40">
      <c r="A787" s="274" t="s">
        <v>652</v>
      </c>
      <c r="B787" s="275">
        <v>0</v>
      </c>
      <c r="C787" s="275">
        <f>SUM(C788:C792)</f>
        <v>0</v>
      </c>
      <c r="D787" s="276" t="e">
        <f t="shared" si="15"/>
        <v>#DIV/0!</v>
      </c>
      <c r="E787" s="277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</row>
    <row r="788" customHeight="1" spans="1:5">
      <c r="A788" s="278" t="s">
        <v>653</v>
      </c>
      <c r="B788" s="267">
        <v>0</v>
      </c>
      <c r="C788" s="267"/>
      <c r="D788" s="268" t="e">
        <f t="shared" si="15"/>
        <v>#DIV/0!</v>
      </c>
      <c r="E788" s="269"/>
    </row>
    <row r="789" customHeight="1" spans="1:5">
      <c r="A789" s="278" t="s">
        <v>654</v>
      </c>
      <c r="B789" s="267">
        <v>0</v>
      </c>
      <c r="C789" s="267"/>
      <c r="D789" s="268" t="e">
        <f t="shared" si="15"/>
        <v>#DIV/0!</v>
      </c>
      <c r="E789" s="269"/>
    </row>
    <row r="790" customHeight="1" spans="1:5">
      <c r="A790" s="278" t="s">
        <v>655</v>
      </c>
      <c r="B790" s="267">
        <v>0</v>
      </c>
      <c r="C790" s="267"/>
      <c r="D790" s="268" t="e">
        <f t="shared" si="15"/>
        <v>#DIV/0!</v>
      </c>
      <c r="E790" s="269"/>
    </row>
    <row r="791" customHeight="1" spans="1:5">
      <c r="A791" s="278" t="s">
        <v>656</v>
      </c>
      <c r="B791" s="267">
        <v>0</v>
      </c>
      <c r="C791" s="267"/>
      <c r="D791" s="268" t="e">
        <f t="shared" si="15"/>
        <v>#DIV/0!</v>
      </c>
      <c r="E791" s="269"/>
    </row>
    <row r="792" customHeight="1" spans="1:5">
      <c r="A792" s="278" t="s">
        <v>657</v>
      </c>
      <c r="B792" s="267">
        <v>0</v>
      </c>
      <c r="C792" s="267"/>
      <c r="D792" s="268" t="e">
        <f t="shared" si="15"/>
        <v>#DIV/0!</v>
      </c>
      <c r="E792" s="269"/>
    </row>
    <row r="793" s="261" customFormat="1" customHeight="1" spans="1:40">
      <c r="A793" s="274" t="s">
        <v>658</v>
      </c>
      <c r="B793" s="275">
        <v>0</v>
      </c>
      <c r="C793" s="275">
        <f>SUM(C794:C795)</f>
        <v>0</v>
      </c>
      <c r="D793" s="276" t="e">
        <f t="shared" si="15"/>
        <v>#DIV/0!</v>
      </c>
      <c r="E793" s="277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</row>
    <row r="794" s="261" customFormat="1" customHeight="1" spans="1:40">
      <c r="A794" s="278" t="s">
        <v>659</v>
      </c>
      <c r="B794" s="267">
        <v>0</v>
      </c>
      <c r="C794" s="267"/>
      <c r="D794" s="268" t="e">
        <f t="shared" si="15"/>
        <v>#DIV/0!</v>
      </c>
      <c r="E794" s="269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</row>
    <row r="795" s="261" customFormat="1" customHeight="1" spans="1:40">
      <c r="A795" s="278" t="s">
        <v>660</v>
      </c>
      <c r="B795" s="267">
        <v>0</v>
      </c>
      <c r="C795" s="267"/>
      <c r="D795" s="268" t="e">
        <f t="shared" si="15"/>
        <v>#DIV/0!</v>
      </c>
      <c r="E795" s="269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</row>
    <row r="796" customHeight="1" spans="1:5">
      <c r="A796" s="274" t="s">
        <v>661</v>
      </c>
      <c r="B796" s="275">
        <v>0</v>
      </c>
      <c r="C796" s="275">
        <f>SUM(C797:C798)</f>
        <v>0</v>
      </c>
      <c r="D796" s="276" t="e">
        <f t="shared" si="15"/>
        <v>#DIV/0!</v>
      </c>
      <c r="E796" s="277"/>
    </row>
    <row r="797" customHeight="1" spans="1:5">
      <c r="A797" s="278" t="s">
        <v>662</v>
      </c>
      <c r="B797" s="267">
        <v>0</v>
      </c>
      <c r="C797" s="267"/>
      <c r="D797" s="268" t="e">
        <f t="shared" si="15"/>
        <v>#DIV/0!</v>
      </c>
      <c r="E797" s="269"/>
    </row>
    <row r="798" customHeight="1" spans="1:5">
      <c r="A798" s="278" t="s">
        <v>663</v>
      </c>
      <c r="B798" s="267">
        <v>0</v>
      </c>
      <c r="C798" s="267"/>
      <c r="D798" s="268" t="e">
        <f t="shared" si="15"/>
        <v>#DIV/0!</v>
      </c>
      <c r="E798" s="269"/>
    </row>
    <row r="799" customHeight="1" spans="1:5">
      <c r="A799" s="274" t="s">
        <v>664</v>
      </c>
      <c r="B799" s="275">
        <v>0</v>
      </c>
      <c r="C799" s="275">
        <f>C800</f>
        <v>0</v>
      </c>
      <c r="D799" s="276" t="e">
        <f t="shared" si="15"/>
        <v>#DIV/0!</v>
      </c>
      <c r="E799" s="277"/>
    </row>
    <row r="800" customHeight="1" spans="1:5">
      <c r="A800" s="278" t="s">
        <v>665</v>
      </c>
      <c r="B800" s="267">
        <v>0</v>
      </c>
      <c r="C800" s="267"/>
      <c r="D800" s="268" t="e">
        <f t="shared" si="15"/>
        <v>#DIV/0!</v>
      </c>
      <c r="E800" s="269"/>
    </row>
    <row r="801" customHeight="1" spans="1:5">
      <c r="A801" s="274" t="s">
        <v>666</v>
      </c>
      <c r="B801" s="275">
        <v>79</v>
      </c>
      <c r="C801" s="275">
        <f>C802</f>
        <v>0</v>
      </c>
      <c r="D801" s="276">
        <f t="shared" si="15"/>
        <v>0</v>
      </c>
      <c r="E801" s="277"/>
    </row>
    <row r="802" customHeight="1" spans="1:5">
      <c r="A802" s="278" t="s">
        <v>667</v>
      </c>
      <c r="B802" s="267">
        <v>79</v>
      </c>
      <c r="C802" s="267"/>
      <c r="D802" s="268">
        <f t="shared" si="15"/>
        <v>0</v>
      </c>
      <c r="E802" s="269"/>
    </row>
    <row r="803" customHeight="1" spans="1:5">
      <c r="A803" s="274" t="s">
        <v>668</v>
      </c>
      <c r="B803" s="275">
        <v>29</v>
      </c>
      <c r="C803" s="275">
        <f>SUM(C804:C808)</f>
        <v>0</v>
      </c>
      <c r="D803" s="276">
        <f t="shared" si="15"/>
        <v>0</v>
      </c>
      <c r="E803" s="277"/>
    </row>
    <row r="804" customHeight="1" spans="1:5">
      <c r="A804" s="278" t="s">
        <v>669</v>
      </c>
      <c r="B804" s="267">
        <v>29</v>
      </c>
      <c r="C804" s="267"/>
      <c r="D804" s="268">
        <f t="shared" si="15"/>
        <v>0</v>
      </c>
      <c r="E804" s="269"/>
    </row>
    <row r="805" customHeight="1" spans="1:5">
      <c r="A805" s="278" t="s">
        <v>670</v>
      </c>
      <c r="B805" s="267">
        <v>0</v>
      </c>
      <c r="C805" s="267"/>
      <c r="D805" s="268" t="e">
        <f t="shared" si="15"/>
        <v>#DIV/0!</v>
      </c>
      <c r="E805" s="269"/>
    </row>
    <row r="806" customHeight="1" spans="1:5">
      <c r="A806" s="278" t="s">
        <v>671</v>
      </c>
      <c r="B806" s="267">
        <v>0</v>
      </c>
      <c r="C806" s="267"/>
      <c r="D806" s="268" t="e">
        <f t="shared" si="15"/>
        <v>#DIV/0!</v>
      </c>
      <c r="E806" s="269"/>
    </row>
    <row r="807" customHeight="1" spans="1:5">
      <c r="A807" s="278" t="s">
        <v>672</v>
      </c>
      <c r="B807" s="267">
        <v>0</v>
      </c>
      <c r="C807" s="267">
        <v>0</v>
      </c>
      <c r="D807" s="268" t="e">
        <f t="shared" si="15"/>
        <v>#DIV/0!</v>
      </c>
      <c r="E807" s="269"/>
    </row>
    <row r="808" customHeight="1" spans="1:5">
      <c r="A808" s="278" t="s">
        <v>673</v>
      </c>
      <c r="B808" s="267">
        <v>0</v>
      </c>
      <c r="C808" s="267">
        <v>0</v>
      </c>
      <c r="D808" s="268" t="e">
        <f t="shared" si="15"/>
        <v>#DIV/0!</v>
      </c>
      <c r="E808" s="269"/>
    </row>
    <row r="809" customHeight="1" spans="1:5">
      <c r="A809" s="274" t="s">
        <v>674</v>
      </c>
      <c r="B809" s="275">
        <v>0</v>
      </c>
      <c r="C809" s="275">
        <f>C810</f>
        <v>0</v>
      </c>
      <c r="D809" s="276" t="e">
        <f t="shared" si="15"/>
        <v>#DIV/0!</v>
      </c>
      <c r="E809" s="277"/>
    </row>
    <row r="810" s="261" customFormat="1" customHeight="1" spans="1:40">
      <c r="A810" s="278" t="s">
        <v>675</v>
      </c>
      <c r="B810" s="267">
        <v>0</v>
      </c>
      <c r="C810" s="267"/>
      <c r="D810" s="268" t="e">
        <f t="shared" si="15"/>
        <v>#DIV/0!</v>
      </c>
      <c r="E810" s="269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</row>
    <row r="811" s="262" customFormat="1" customHeight="1" spans="1:40">
      <c r="A811" s="274" t="s">
        <v>676</v>
      </c>
      <c r="B811" s="275">
        <v>0</v>
      </c>
      <c r="C811" s="275">
        <f>C812</f>
        <v>0</v>
      </c>
      <c r="D811" s="276" t="e">
        <f t="shared" si="15"/>
        <v>#DIV/0!</v>
      </c>
      <c r="E811" s="277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</row>
    <row r="812" s="261" customFormat="1" customHeight="1" spans="1:40">
      <c r="A812" s="278" t="s">
        <v>677</v>
      </c>
      <c r="B812" s="267">
        <v>0</v>
      </c>
      <c r="C812" s="267"/>
      <c r="D812" s="268" t="e">
        <f t="shared" si="15"/>
        <v>#DIV/0!</v>
      </c>
      <c r="E812" s="269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</row>
    <row r="813" customHeight="1" spans="1:5">
      <c r="A813" s="274" t="s">
        <v>678</v>
      </c>
      <c r="B813" s="275">
        <v>0</v>
      </c>
      <c r="C813" s="275">
        <f>SUM(C814:C823)</f>
        <v>0</v>
      </c>
      <c r="D813" s="276" t="e">
        <f t="shared" si="15"/>
        <v>#DIV/0!</v>
      </c>
      <c r="E813" s="277"/>
    </row>
    <row r="814" customHeight="1" spans="1:5">
      <c r="A814" s="278" t="s">
        <v>75</v>
      </c>
      <c r="B814" s="267">
        <v>0</v>
      </c>
      <c r="C814" s="267"/>
      <c r="D814" s="268" t="e">
        <f t="shared" si="15"/>
        <v>#DIV/0!</v>
      </c>
      <c r="E814" s="269"/>
    </row>
    <row r="815" customHeight="1" spans="1:5">
      <c r="A815" s="278" t="s">
        <v>76</v>
      </c>
      <c r="B815" s="267">
        <v>0</v>
      </c>
      <c r="C815" s="267"/>
      <c r="D815" s="268" t="e">
        <f t="shared" si="15"/>
        <v>#DIV/0!</v>
      </c>
      <c r="E815" s="269"/>
    </row>
    <row r="816" customHeight="1" spans="1:5">
      <c r="A816" s="278" t="s">
        <v>77</v>
      </c>
      <c r="B816" s="267">
        <v>0</v>
      </c>
      <c r="C816" s="267"/>
      <c r="D816" s="268" t="e">
        <f t="shared" si="15"/>
        <v>#DIV/0!</v>
      </c>
      <c r="E816" s="269"/>
    </row>
    <row r="817" customHeight="1" spans="1:5">
      <c r="A817" s="278" t="s">
        <v>679</v>
      </c>
      <c r="B817" s="267">
        <v>0</v>
      </c>
      <c r="C817" s="267"/>
      <c r="D817" s="268" t="e">
        <f t="shared" si="15"/>
        <v>#DIV/0!</v>
      </c>
      <c r="E817" s="269"/>
    </row>
    <row r="818" customHeight="1" spans="1:5">
      <c r="A818" s="278" t="s">
        <v>680</v>
      </c>
      <c r="B818" s="267">
        <v>0</v>
      </c>
      <c r="C818" s="267"/>
      <c r="D818" s="268" t="e">
        <f t="shared" si="15"/>
        <v>#DIV/0!</v>
      </c>
      <c r="E818" s="269"/>
    </row>
    <row r="819" customHeight="1" spans="1:5">
      <c r="A819" s="278" t="s">
        <v>681</v>
      </c>
      <c r="B819" s="267">
        <v>0</v>
      </c>
      <c r="C819" s="267"/>
      <c r="D819" s="268" t="e">
        <f t="shared" si="15"/>
        <v>#DIV/0!</v>
      </c>
      <c r="E819" s="269"/>
    </row>
    <row r="820" customHeight="1" spans="1:5">
      <c r="A820" s="278" t="s">
        <v>116</v>
      </c>
      <c r="B820" s="267">
        <v>0</v>
      </c>
      <c r="C820" s="267"/>
      <c r="D820" s="268" t="e">
        <f t="shared" si="15"/>
        <v>#DIV/0!</v>
      </c>
      <c r="E820" s="269"/>
    </row>
    <row r="821" customHeight="1" spans="1:5">
      <c r="A821" s="278" t="s">
        <v>682</v>
      </c>
      <c r="B821" s="267">
        <v>0</v>
      </c>
      <c r="C821" s="267"/>
      <c r="D821" s="268" t="e">
        <f t="shared" si="15"/>
        <v>#DIV/0!</v>
      </c>
      <c r="E821" s="269"/>
    </row>
    <row r="822" customHeight="1" spans="1:5">
      <c r="A822" s="278" t="s">
        <v>84</v>
      </c>
      <c r="B822" s="267">
        <v>0</v>
      </c>
      <c r="C822" s="267"/>
      <c r="D822" s="268" t="e">
        <f t="shared" si="15"/>
        <v>#DIV/0!</v>
      </c>
      <c r="E822" s="269"/>
    </row>
    <row r="823" customHeight="1" spans="1:5">
      <c r="A823" s="278" t="s">
        <v>683</v>
      </c>
      <c r="B823" s="267">
        <v>0</v>
      </c>
      <c r="C823" s="267"/>
      <c r="D823" s="268" t="e">
        <f t="shared" si="15"/>
        <v>#DIV/0!</v>
      </c>
      <c r="E823" s="269"/>
    </row>
    <row r="824" s="261" customFormat="1" customHeight="1" spans="1:40">
      <c r="A824" s="274" t="s">
        <v>684</v>
      </c>
      <c r="B824" s="275">
        <f>B825</f>
        <v>1000</v>
      </c>
      <c r="C824" s="275">
        <f>C825</f>
        <v>35</v>
      </c>
      <c r="D824" s="276">
        <f t="shared" si="15"/>
        <v>0.035</v>
      </c>
      <c r="E824" s="277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</row>
    <row r="825" s="261" customFormat="1" customHeight="1" spans="1:40">
      <c r="A825" s="278" t="s">
        <v>685</v>
      </c>
      <c r="B825" s="267">
        <v>1000</v>
      </c>
      <c r="C825" s="267">
        <v>35</v>
      </c>
      <c r="D825" s="268">
        <f t="shared" si="15"/>
        <v>0.035</v>
      </c>
      <c r="E825" s="269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</row>
    <row r="826" s="261" customFormat="1" customHeight="1" spans="1:40">
      <c r="A826" s="270" t="s">
        <v>686</v>
      </c>
      <c r="B826" s="271">
        <f>B827+B838+B840+B843+B845+B847</f>
        <v>50712</v>
      </c>
      <c r="C826" s="271">
        <f>C827+C838+C840+C843+C845+C847</f>
        <v>154500</v>
      </c>
      <c r="D826" s="272">
        <f t="shared" si="15"/>
        <v>3.04661618551822</v>
      </c>
      <c r="E826" s="273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</row>
    <row r="827" s="262" customFormat="1" customHeight="1" spans="1:40">
      <c r="A827" s="274" t="s">
        <v>687</v>
      </c>
      <c r="B827" s="275">
        <f>SUM(B828:B837)</f>
        <v>12914</v>
      </c>
      <c r="C827" s="275">
        <f>SUM(C828:C837)</f>
        <v>111110</v>
      </c>
      <c r="D827" s="276">
        <f t="shared" ref="D827:D890" si="16">C827/B827</f>
        <v>8.6038407929379</v>
      </c>
      <c r="E827" s="277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</row>
    <row r="828" s="261" customFormat="1" customHeight="1" spans="1:40">
      <c r="A828" s="278" t="s">
        <v>75</v>
      </c>
      <c r="B828" s="267">
        <v>1546</v>
      </c>
      <c r="C828" s="267">
        <v>1600</v>
      </c>
      <c r="D828" s="268">
        <f t="shared" si="16"/>
        <v>1.03492884864166</v>
      </c>
      <c r="E828" s="269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</row>
    <row r="829" customHeight="1" spans="1:5">
      <c r="A829" s="278" t="s">
        <v>76</v>
      </c>
      <c r="B829" s="267">
        <v>0</v>
      </c>
      <c r="C829" s="267">
        <v>30</v>
      </c>
      <c r="D829" s="268" t="e">
        <f t="shared" si="16"/>
        <v>#DIV/0!</v>
      </c>
      <c r="E829" s="269"/>
    </row>
    <row r="830" customHeight="1" spans="1:5">
      <c r="A830" s="278" t="s">
        <v>77</v>
      </c>
      <c r="B830" s="267">
        <v>0</v>
      </c>
      <c r="C830" s="267"/>
      <c r="D830" s="268" t="e">
        <f t="shared" si="16"/>
        <v>#DIV/0!</v>
      </c>
      <c r="E830" s="269"/>
    </row>
    <row r="831" customHeight="1" spans="1:5">
      <c r="A831" s="278" t="s">
        <v>688</v>
      </c>
      <c r="B831" s="267">
        <f>4412-230</f>
        <v>4182</v>
      </c>
      <c r="C831" s="267">
        <v>3200</v>
      </c>
      <c r="D831" s="268">
        <f t="shared" si="16"/>
        <v>0.76518412242946</v>
      </c>
      <c r="E831" s="269"/>
    </row>
    <row r="832" customHeight="1" spans="1:5">
      <c r="A832" s="278" t="s">
        <v>689</v>
      </c>
      <c r="B832" s="267">
        <v>0</v>
      </c>
      <c r="C832" s="267"/>
      <c r="D832" s="268" t="e">
        <f t="shared" si="16"/>
        <v>#DIV/0!</v>
      </c>
      <c r="E832" s="269"/>
    </row>
    <row r="833" customHeight="1" spans="1:5">
      <c r="A833" s="278" t="s">
        <v>690</v>
      </c>
      <c r="B833" s="267">
        <v>0</v>
      </c>
      <c r="C833" s="267"/>
      <c r="D833" s="268" t="e">
        <f t="shared" si="16"/>
        <v>#DIV/0!</v>
      </c>
      <c r="E833" s="269"/>
    </row>
    <row r="834" customHeight="1" spans="1:5">
      <c r="A834" s="278" t="s">
        <v>691</v>
      </c>
      <c r="B834" s="267">
        <v>0</v>
      </c>
      <c r="C834" s="267"/>
      <c r="D834" s="268" t="e">
        <f t="shared" si="16"/>
        <v>#DIV/0!</v>
      </c>
      <c r="E834" s="269"/>
    </row>
    <row r="835" customHeight="1" spans="1:5">
      <c r="A835" s="278" t="s">
        <v>692</v>
      </c>
      <c r="B835" s="267">
        <v>0</v>
      </c>
      <c r="C835" s="267"/>
      <c r="D835" s="268" t="e">
        <f t="shared" si="16"/>
        <v>#DIV/0!</v>
      </c>
      <c r="E835" s="269"/>
    </row>
    <row r="836" customHeight="1" spans="1:5">
      <c r="A836" s="278" t="s">
        <v>693</v>
      </c>
      <c r="B836" s="267">
        <v>0</v>
      </c>
      <c r="C836" s="267"/>
      <c r="D836" s="268" t="e">
        <f t="shared" si="16"/>
        <v>#DIV/0!</v>
      </c>
      <c r="E836" s="269"/>
    </row>
    <row r="837" customHeight="1" spans="1:5">
      <c r="A837" s="278" t="s">
        <v>694</v>
      </c>
      <c r="B837" s="267">
        <v>7186</v>
      </c>
      <c r="C837" s="267">
        <v>106280</v>
      </c>
      <c r="D837" s="268">
        <f t="shared" si="16"/>
        <v>14.7898691900918</v>
      </c>
      <c r="E837" s="269"/>
    </row>
    <row r="838" customHeight="1" spans="1:5">
      <c r="A838" s="274" t="s">
        <v>695</v>
      </c>
      <c r="B838" s="275">
        <v>382</v>
      </c>
      <c r="C838" s="275">
        <f>C839</f>
        <v>420</v>
      </c>
      <c r="D838" s="276">
        <f t="shared" si="16"/>
        <v>1.09947643979058</v>
      </c>
      <c r="E838" s="277"/>
    </row>
    <row r="839" customHeight="1" spans="1:5">
      <c r="A839" s="278" t="s">
        <v>696</v>
      </c>
      <c r="B839" s="267">
        <v>382</v>
      </c>
      <c r="C839" s="267">
        <v>420</v>
      </c>
      <c r="D839" s="268">
        <f t="shared" si="16"/>
        <v>1.09947643979058</v>
      </c>
      <c r="E839" s="269"/>
    </row>
    <row r="840" customHeight="1" spans="1:5">
      <c r="A840" s="274" t="s">
        <v>697</v>
      </c>
      <c r="B840" s="275">
        <v>14487</v>
      </c>
      <c r="C840" s="275">
        <f>SUM(C841:C842)</f>
        <v>21300</v>
      </c>
      <c r="D840" s="276">
        <f t="shared" si="16"/>
        <v>1.47028370262994</v>
      </c>
      <c r="E840" s="277"/>
    </row>
    <row r="841" customHeight="1" spans="1:5">
      <c r="A841" s="278" t="s">
        <v>698</v>
      </c>
      <c r="B841" s="267">
        <v>21</v>
      </c>
      <c r="C841" s="267">
        <v>1300</v>
      </c>
      <c r="D841" s="268">
        <f t="shared" si="16"/>
        <v>61.9047619047619</v>
      </c>
      <c r="E841" s="269"/>
    </row>
    <row r="842" customHeight="1" spans="1:5">
      <c r="A842" s="278" t="s">
        <v>699</v>
      </c>
      <c r="B842" s="267">
        <v>14466</v>
      </c>
      <c r="C842" s="267">
        <v>20000</v>
      </c>
      <c r="D842" s="268">
        <f t="shared" si="16"/>
        <v>1.38255219134522</v>
      </c>
      <c r="E842" s="269"/>
    </row>
    <row r="843" customHeight="1" spans="1:5">
      <c r="A843" s="274" t="s">
        <v>700</v>
      </c>
      <c r="B843" s="275">
        <v>13053</v>
      </c>
      <c r="C843" s="275">
        <f t="shared" ref="C843:C847" si="17">C844</f>
        <v>20000</v>
      </c>
      <c r="D843" s="276">
        <f t="shared" si="16"/>
        <v>1.53221481651728</v>
      </c>
      <c r="E843" s="277"/>
    </row>
    <row r="844" customHeight="1" spans="1:5">
      <c r="A844" s="278" t="s">
        <v>701</v>
      </c>
      <c r="B844" s="267">
        <v>13053</v>
      </c>
      <c r="C844" s="267">
        <v>20000</v>
      </c>
      <c r="D844" s="268">
        <f t="shared" si="16"/>
        <v>1.53221481651728</v>
      </c>
      <c r="E844" s="269"/>
    </row>
    <row r="845" customHeight="1" spans="1:5">
      <c r="A845" s="274" t="s">
        <v>702</v>
      </c>
      <c r="B845" s="275">
        <v>1562</v>
      </c>
      <c r="C845" s="275">
        <f t="shared" si="17"/>
        <v>1670</v>
      </c>
      <c r="D845" s="276">
        <f t="shared" si="16"/>
        <v>1.06914212548015</v>
      </c>
      <c r="E845" s="277"/>
    </row>
    <row r="846" customHeight="1" spans="1:5">
      <c r="A846" s="278" t="s">
        <v>703</v>
      </c>
      <c r="B846" s="267">
        <v>1562</v>
      </c>
      <c r="C846" s="267">
        <v>1670</v>
      </c>
      <c r="D846" s="268">
        <f t="shared" si="16"/>
        <v>1.06914212548015</v>
      </c>
      <c r="E846" s="269"/>
    </row>
    <row r="847" customHeight="1" spans="1:5">
      <c r="A847" s="274" t="s">
        <v>704</v>
      </c>
      <c r="B847" s="275">
        <v>8314</v>
      </c>
      <c r="C847" s="275">
        <f t="shared" si="17"/>
        <v>0</v>
      </c>
      <c r="D847" s="276">
        <f t="shared" si="16"/>
        <v>0</v>
      </c>
      <c r="E847" s="277"/>
    </row>
    <row r="848" customHeight="1" spans="1:5">
      <c r="A848" s="278" t="s">
        <v>705</v>
      </c>
      <c r="B848" s="267">
        <v>8314</v>
      </c>
      <c r="C848" s="267">
        <v>0</v>
      </c>
      <c r="D848" s="268">
        <f t="shared" si="16"/>
        <v>0</v>
      </c>
      <c r="E848" s="269"/>
    </row>
    <row r="849" customHeight="1" spans="1:5">
      <c r="A849" s="270" t="s">
        <v>706</v>
      </c>
      <c r="B849" s="271">
        <f>B850+B876+B898+B926+B937+B944+B950+B953</f>
        <v>33556</v>
      </c>
      <c r="C849" s="271">
        <f>C850+C876+C898+C926+C937+C944+C950+C953</f>
        <v>34000</v>
      </c>
      <c r="D849" s="272">
        <f t="shared" si="16"/>
        <v>1.01323161282632</v>
      </c>
      <c r="E849" s="273"/>
    </row>
    <row r="850" customHeight="1" spans="1:5">
      <c r="A850" s="274" t="s">
        <v>707</v>
      </c>
      <c r="B850" s="275">
        <v>5062</v>
      </c>
      <c r="C850" s="275">
        <f>SUM(C851:C875)</f>
        <v>7675</v>
      </c>
      <c r="D850" s="276">
        <f t="shared" si="16"/>
        <v>1.51619913077835</v>
      </c>
      <c r="E850" s="277"/>
    </row>
    <row r="851" customHeight="1" spans="1:5">
      <c r="A851" s="278" t="s">
        <v>75</v>
      </c>
      <c r="B851" s="267">
        <v>662</v>
      </c>
      <c r="C851" s="267">
        <v>700</v>
      </c>
      <c r="D851" s="268">
        <f t="shared" si="16"/>
        <v>1.05740181268882</v>
      </c>
      <c r="E851" s="269"/>
    </row>
    <row r="852" customHeight="1" spans="1:5">
      <c r="A852" s="278" t="s">
        <v>76</v>
      </c>
      <c r="B852" s="267">
        <v>0</v>
      </c>
      <c r="C852" s="267"/>
      <c r="D852" s="268" t="e">
        <f t="shared" si="16"/>
        <v>#DIV/0!</v>
      </c>
      <c r="E852" s="269"/>
    </row>
    <row r="853" s="261" customFormat="1" customHeight="1" spans="1:40">
      <c r="A853" s="278" t="s">
        <v>77</v>
      </c>
      <c r="B853" s="267">
        <v>0</v>
      </c>
      <c r="C853" s="267"/>
      <c r="D853" s="268" t="e">
        <f t="shared" si="16"/>
        <v>#DIV/0!</v>
      </c>
      <c r="E853" s="269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</row>
    <row r="854" customHeight="1" spans="1:5">
      <c r="A854" s="278" t="s">
        <v>84</v>
      </c>
      <c r="B854" s="267">
        <v>2352</v>
      </c>
      <c r="C854" s="267">
        <v>3650</v>
      </c>
      <c r="D854" s="268">
        <f t="shared" si="16"/>
        <v>1.55187074829932</v>
      </c>
      <c r="E854" s="269"/>
    </row>
    <row r="855" customHeight="1" spans="1:5">
      <c r="A855" s="278" t="s">
        <v>708</v>
      </c>
      <c r="B855" s="267">
        <v>0</v>
      </c>
      <c r="C855" s="267"/>
      <c r="D855" s="268" t="e">
        <f t="shared" si="16"/>
        <v>#DIV/0!</v>
      </c>
      <c r="E855" s="269"/>
    </row>
    <row r="856" customHeight="1" spans="1:5">
      <c r="A856" s="278" t="s">
        <v>709</v>
      </c>
      <c r="B856" s="267">
        <v>24</v>
      </c>
      <c r="C856" s="267"/>
      <c r="D856" s="268">
        <f t="shared" si="16"/>
        <v>0</v>
      </c>
      <c r="E856" s="269"/>
    </row>
    <row r="857" customHeight="1" spans="1:5">
      <c r="A857" s="278" t="s">
        <v>710</v>
      </c>
      <c r="B857" s="267">
        <v>24</v>
      </c>
      <c r="C857" s="267">
        <v>80</v>
      </c>
      <c r="D857" s="268">
        <f t="shared" si="16"/>
        <v>3.33333333333333</v>
      </c>
      <c r="E857" s="269"/>
    </row>
    <row r="858" customHeight="1" spans="1:5">
      <c r="A858" s="278" t="s">
        <v>711</v>
      </c>
      <c r="B858" s="267">
        <v>4</v>
      </c>
      <c r="C858" s="267">
        <v>170</v>
      </c>
      <c r="D858" s="268">
        <f t="shared" si="16"/>
        <v>42.5</v>
      </c>
      <c r="E858" s="269"/>
    </row>
    <row r="859" customHeight="1" spans="1:5">
      <c r="A859" s="278" t="s">
        <v>712</v>
      </c>
      <c r="B859" s="267">
        <v>22</v>
      </c>
      <c r="C859" s="267">
        <v>10</v>
      </c>
      <c r="D859" s="268">
        <f t="shared" si="16"/>
        <v>0.454545454545455</v>
      </c>
      <c r="E859" s="269"/>
    </row>
    <row r="860" customHeight="1" spans="1:5">
      <c r="A860" s="278" t="s">
        <v>713</v>
      </c>
      <c r="B860" s="267">
        <v>0</v>
      </c>
      <c r="C860" s="267"/>
      <c r="D860" s="268" t="e">
        <f t="shared" si="16"/>
        <v>#DIV/0!</v>
      </c>
      <c r="E860" s="269"/>
    </row>
    <row r="861" customHeight="1" spans="1:5">
      <c r="A861" s="278" t="s">
        <v>714</v>
      </c>
      <c r="B861" s="267">
        <v>0</v>
      </c>
      <c r="C861" s="267">
        <v>60</v>
      </c>
      <c r="D861" s="268" t="e">
        <f t="shared" si="16"/>
        <v>#DIV/0!</v>
      </c>
      <c r="E861" s="269"/>
    </row>
    <row r="862" customHeight="1" spans="1:5">
      <c r="A862" s="278" t="s">
        <v>715</v>
      </c>
      <c r="B862" s="267">
        <v>0</v>
      </c>
      <c r="C862" s="267"/>
      <c r="D862" s="268" t="e">
        <f t="shared" si="16"/>
        <v>#DIV/0!</v>
      </c>
      <c r="E862" s="269"/>
    </row>
    <row r="863" customHeight="1" spans="1:5">
      <c r="A863" s="278" t="s">
        <v>716</v>
      </c>
      <c r="B863" s="267">
        <v>29</v>
      </c>
      <c r="C863" s="267"/>
      <c r="D863" s="268">
        <f t="shared" si="16"/>
        <v>0</v>
      </c>
      <c r="E863" s="269"/>
    </row>
    <row r="864" customHeight="1" spans="1:5">
      <c r="A864" s="278" t="s">
        <v>717</v>
      </c>
      <c r="B864" s="267">
        <v>0</v>
      </c>
      <c r="C864" s="267"/>
      <c r="D864" s="268" t="e">
        <f t="shared" si="16"/>
        <v>#DIV/0!</v>
      </c>
      <c r="E864" s="269"/>
    </row>
    <row r="865" customHeight="1" spans="1:5">
      <c r="A865" s="278" t="s">
        <v>718</v>
      </c>
      <c r="B865" s="267">
        <v>0</v>
      </c>
      <c r="C865" s="267">
        <v>50</v>
      </c>
      <c r="D865" s="268" t="e">
        <f t="shared" si="16"/>
        <v>#DIV/0!</v>
      </c>
      <c r="E865" s="269"/>
    </row>
    <row r="866" customHeight="1" spans="1:5">
      <c r="A866" s="278" t="s">
        <v>719</v>
      </c>
      <c r="B866" s="267">
        <v>1194</v>
      </c>
      <c r="C866" s="267">
        <v>1200</v>
      </c>
      <c r="D866" s="268">
        <f t="shared" si="16"/>
        <v>1.00502512562814</v>
      </c>
      <c r="E866" s="269"/>
    </row>
    <row r="867" customHeight="1" spans="1:5">
      <c r="A867" s="278" t="s">
        <v>720</v>
      </c>
      <c r="B867" s="267">
        <v>90</v>
      </c>
      <c r="C867" s="267">
        <v>20</v>
      </c>
      <c r="D867" s="268">
        <f t="shared" si="16"/>
        <v>0.222222222222222</v>
      </c>
      <c r="E867" s="269"/>
    </row>
    <row r="868" customHeight="1" spans="1:5">
      <c r="A868" s="278" t="s">
        <v>721</v>
      </c>
      <c r="B868" s="267">
        <v>0</v>
      </c>
      <c r="C868" s="267"/>
      <c r="D868" s="268" t="e">
        <f t="shared" si="16"/>
        <v>#DIV/0!</v>
      </c>
      <c r="E868" s="269"/>
    </row>
    <row r="869" customHeight="1" spans="1:5">
      <c r="A869" s="278" t="s">
        <v>722</v>
      </c>
      <c r="B869" s="267">
        <v>0</v>
      </c>
      <c r="C869" s="267"/>
      <c r="D869" s="268" t="e">
        <f t="shared" si="16"/>
        <v>#DIV/0!</v>
      </c>
      <c r="E869" s="269"/>
    </row>
    <row r="870" customHeight="1" spans="1:5">
      <c r="A870" s="278" t="s">
        <v>723</v>
      </c>
      <c r="B870" s="267">
        <v>313</v>
      </c>
      <c r="C870" s="267">
        <v>300</v>
      </c>
      <c r="D870" s="268">
        <f t="shared" si="16"/>
        <v>0.958466453674121</v>
      </c>
      <c r="E870" s="269"/>
    </row>
    <row r="871" customHeight="1" spans="1:5">
      <c r="A871" s="278" t="s">
        <v>724</v>
      </c>
      <c r="B871" s="267">
        <v>0</v>
      </c>
      <c r="C871" s="267"/>
      <c r="D871" s="268" t="e">
        <f t="shared" si="16"/>
        <v>#DIV/0!</v>
      </c>
      <c r="E871" s="269"/>
    </row>
    <row r="872" customHeight="1" spans="1:5">
      <c r="A872" s="278" t="s">
        <v>725</v>
      </c>
      <c r="B872" s="267">
        <v>25</v>
      </c>
      <c r="C872" s="267">
        <v>35</v>
      </c>
      <c r="D872" s="268">
        <f t="shared" si="16"/>
        <v>1.4</v>
      </c>
      <c r="E872" s="269"/>
    </row>
    <row r="873" customHeight="1" spans="1:5">
      <c r="A873" s="278" t="s">
        <v>726</v>
      </c>
      <c r="B873" s="267">
        <v>0</v>
      </c>
      <c r="C873" s="267"/>
      <c r="D873" s="268" t="e">
        <f t="shared" si="16"/>
        <v>#DIV/0!</v>
      </c>
      <c r="E873" s="269"/>
    </row>
    <row r="874" customHeight="1" spans="1:5">
      <c r="A874" s="278" t="s">
        <v>727</v>
      </c>
      <c r="B874" s="267">
        <v>144</v>
      </c>
      <c r="C874" s="267"/>
      <c r="D874" s="268">
        <f t="shared" si="16"/>
        <v>0</v>
      </c>
      <c r="E874" s="269"/>
    </row>
    <row r="875" customHeight="1" spans="1:5">
      <c r="A875" s="278" t="s">
        <v>728</v>
      </c>
      <c r="B875" s="267">
        <v>179</v>
      </c>
      <c r="C875" s="267">
        <v>1400</v>
      </c>
      <c r="D875" s="268">
        <f t="shared" si="16"/>
        <v>7.82122905027933</v>
      </c>
      <c r="E875" s="269"/>
    </row>
    <row r="876" customHeight="1" spans="1:5">
      <c r="A876" s="274" t="s">
        <v>729</v>
      </c>
      <c r="B876" s="275">
        <f>SUM(B877:B897)</f>
        <v>16474</v>
      </c>
      <c r="C876" s="275">
        <f>SUM(C877:C897)</f>
        <v>13465</v>
      </c>
      <c r="D876" s="276">
        <f t="shared" si="16"/>
        <v>0.817348549229088</v>
      </c>
      <c r="E876" s="277"/>
    </row>
    <row r="877" customHeight="1" spans="1:5">
      <c r="A877" s="278" t="s">
        <v>75</v>
      </c>
      <c r="B877" s="267">
        <v>0</v>
      </c>
      <c r="C877" s="267"/>
      <c r="D877" s="268" t="e">
        <f t="shared" si="16"/>
        <v>#DIV/0!</v>
      </c>
      <c r="E877" s="269"/>
    </row>
    <row r="878" customHeight="1" spans="1:5">
      <c r="A878" s="278" t="s">
        <v>76</v>
      </c>
      <c r="B878" s="267">
        <v>0</v>
      </c>
      <c r="C878" s="267"/>
      <c r="D878" s="268" t="e">
        <f t="shared" si="16"/>
        <v>#DIV/0!</v>
      </c>
      <c r="E878" s="269"/>
    </row>
    <row r="879" customHeight="1" spans="1:5">
      <c r="A879" s="278" t="s">
        <v>77</v>
      </c>
      <c r="B879" s="267">
        <v>0</v>
      </c>
      <c r="C879" s="267"/>
      <c r="D879" s="268" t="e">
        <f t="shared" si="16"/>
        <v>#DIV/0!</v>
      </c>
      <c r="E879" s="269"/>
    </row>
    <row r="880" customHeight="1" spans="1:5">
      <c r="A880" s="278" t="s">
        <v>730</v>
      </c>
      <c r="B880" s="267">
        <v>0</v>
      </c>
      <c r="C880" s="267"/>
      <c r="D880" s="268" t="e">
        <f t="shared" si="16"/>
        <v>#DIV/0!</v>
      </c>
      <c r="E880" s="269"/>
    </row>
    <row r="881" customHeight="1" spans="1:5">
      <c r="A881" s="278" t="s">
        <v>731</v>
      </c>
      <c r="B881" s="267">
        <v>1670</v>
      </c>
      <c r="C881" s="267">
        <v>1820</v>
      </c>
      <c r="D881" s="268">
        <f t="shared" si="16"/>
        <v>1.08982035928144</v>
      </c>
      <c r="E881" s="269"/>
    </row>
    <row r="882" s="261" customFormat="1" customHeight="1" spans="1:40">
      <c r="A882" s="278" t="s">
        <v>732</v>
      </c>
      <c r="B882" s="267">
        <v>0</v>
      </c>
      <c r="C882" s="267"/>
      <c r="D882" s="268" t="e">
        <f t="shared" si="16"/>
        <v>#DIV/0!</v>
      </c>
      <c r="E882" s="269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</row>
    <row r="883" customHeight="1" spans="1:5">
      <c r="A883" s="278" t="s">
        <v>733</v>
      </c>
      <c r="B883" s="267">
        <v>0</v>
      </c>
      <c r="C883" s="267">
        <v>0</v>
      </c>
      <c r="D883" s="268" t="e">
        <f t="shared" si="16"/>
        <v>#DIV/0!</v>
      </c>
      <c r="E883" s="269"/>
    </row>
    <row r="884" customHeight="1" spans="1:5">
      <c r="A884" s="278" t="s">
        <v>734</v>
      </c>
      <c r="B884" s="267">
        <v>0</v>
      </c>
      <c r="C884" s="267"/>
      <c r="D884" s="268" t="e">
        <f t="shared" si="16"/>
        <v>#DIV/0!</v>
      </c>
      <c r="E884" s="269"/>
    </row>
    <row r="885" customHeight="1" spans="1:5">
      <c r="A885" s="278" t="s">
        <v>735</v>
      </c>
      <c r="B885" s="267">
        <v>7</v>
      </c>
      <c r="C885" s="267"/>
      <c r="D885" s="268">
        <f t="shared" si="16"/>
        <v>0</v>
      </c>
      <c r="E885" s="269"/>
    </row>
    <row r="886" customHeight="1" spans="1:5">
      <c r="A886" s="278" t="s">
        <v>736</v>
      </c>
      <c r="B886" s="267">
        <v>0</v>
      </c>
      <c r="C886" s="267">
        <v>0</v>
      </c>
      <c r="D886" s="268" t="e">
        <f t="shared" si="16"/>
        <v>#DIV/0!</v>
      </c>
      <c r="E886" s="269"/>
    </row>
    <row r="887" customHeight="1" spans="1:5">
      <c r="A887" s="278" t="s">
        <v>737</v>
      </c>
      <c r="B887" s="267">
        <v>0</v>
      </c>
      <c r="C887" s="267"/>
      <c r="D887" s="268" t="e">
        <f t="shared" si="16"/>
        <v>#DIV/0!</v>
      </c>
      <c r="E887" s="269"/>
    </row>
    <row r="888" customHeight="1" spans="1:5">
      <c r="A888" s="278" t="s">
        <v>738</v>
      </c>
      <c r="B888" s="267">
        <v>0</v>
      </c>
      <c r="C888" s="267"/>
      <c r="D888" s="268" t="e">
        <f t="shared" si="16"/>
        <v>#DIV/0!</v>
      </c>
      <c r="E888" s="269"/>
    </row>
    <row r="889" customHeight="1" spans="1:5">
      <c r="A889" s="278" t="s">
        <v>739</v>
      </c>
      <c r="B889" s="267">
        <v>0</v>
      </c>
      <c r="C889" s="267"/>
      <c r="D889" s="268" t="e">
        <f t="shared" si="16"/>
        <v>#DIV/0!</v>
      </c>
      <c r="E889" s="269"/>
    </row>
    <row r="890" customHeight="1" spans="1:5">
      <c r="A890" s="278" t="s">
        <v>740</v>
      </c>
      <c r="B890" s="267">
        <v>0</v>
      </c>
      <c r="C890" s="267"/>
      <c r="D890" s="268" t="e">
        <f t="shared" si="16"/>
        <v>#DIV/0!</v>
      </c>
      <c r="E890" s="269"/>
    </row>
    <row r="891" customHeight="1" spans="1:5">
      <c r="A891" s="278" t="s">
        <v>741</v>
      </c>
      <c r="B891" s="267">
        <v>0</v>
      </c>
      <c r="C891" s="267"/>
      <c r="D891" s="268" t="e">
        <f t="shared" ref="D891:D897" si="18">C891/B891</f>
        <v>#DIV/0!</v>
      </c>
      <c r="E891" s="269"/>
    </row>
    <row r="892" customHeight="1" spans="1:5">
      <c r="A892" s="278" t="s">
        <v>742</v>
      </c>
      <c r="B892" s="267">
        <v>0</v>
      </c>
      <c r="C892" s="267"/>
      <c r="D892" s="268" t="e">
        <f t="shared" si="18"/>
        <v>#DIV/0!</v>
      </c>
      <c r="E892" s="269"/>
    </row>
    <row r="893" customHeight="1" spans="1:5">
      <c r="A893" s="278" t="s">
        <v>743</v>
      </c>
      <c r="B893" s="267">
        <v>0</v>
      </c>
      <c r="C893" s="267"/>
      <c r="D893" s="268" t="e">
        <f t="shared" si="18"/>
        <v>#DIV/0!</v>
      </c>
      <c r="E893" s="269"/>
    </row>
    <row r="894" customHeight="1" spans="1:5">
      <c r="A894" s="278" t="s">
        <v>744</v>
      </c>
      <c r="B894" s="267">
        <v>70</v>
      </c>
      <c r="C894" s="267"/>
      <c r="D894" s="268">
        <f t="shared" si="18"/>
        <v>0</v>
      </c>
      <c r="E894" s="269"/>
    </row>
    <row r="895" customHeight="1" spans="1:5">
      <c r="A895" s="278" t="s">
        <v>745</v>
      </c>
      <c r="B895" s="267">
        <v>0</v>
      </c>
      <c r="C895" s="267"/>
      <c r="D895" s="268" t="e">
        <f t="shared" si="18"/>
        <v>#DIV/0!</v>
      </c>
      <c r="E895" s="269"/>
    </row>
    <row r="896" customHeight="1" spans="1:5">
      <c r="A896" s="278" t="s">
        <v>714</v>
      </c>
      <c r="B896" s="267">
        <f>14037-90</f>
        <v>13947</v>
      </c>
      <c r="C896" s="267">
        <v>11645</v>
      </c>
      <c r="D896" s="268">
        <f t="shared" si="18"/>
        <v>0.834946583494658</v>
      </c>
      <c r="E896" s="269"/>
    </row>
    <row r="897" customHeight="1" spans="1:5">
      <c r="A897" s="278" t="s">
        <v>746</v>
      </c>
      <c r="B897" s="267">
        <v>780</v>
      </c>
      <c r="C897" s="267"/>
      <c r="D897" s="268">
        <f t="shared" si="18"/>
        <v>0</v>
      </c>
      <c r="E897" s="269"/>
    </row>
    <row r="898" customHeight="1" spans="1:5">
      <c r="A898" s="274" t="s">
        <v>747</v>
      </c>
      <c r="B898" s="275">
        <v>5921</v>
      </c>
      <c r="C898" s="275">
        <f>SUM(C899:C925)</f>
        <v>9070</v>
      </c>
      <c r="D898" s="276">
        <f t="shared" ref="D898:D961" si="19">C898/B898</f>
        <v>1.53183583854079</v>
      </c>
      <c r="E898" s="277"/>
    </row>
    <row r="899" customHeight="1" spans="1:5">
      <c r="A899" s="278" t="s">
        <v>75</v>
      </c>
      <c r="B899" s="267">
        <v>615</v>
      </c>
      <c r="C899" s="267">
        <v>800</v>
      </c>
      <c r="D899" s="268">
        <f t="shared" si="19"/>
        <v>1.30081300813008</v>
      </c>
      <c r="E899" s="269"/>
    </row>
    <row r="900" customHeight="1" spans="1:5">
      <c r="A900" s="278" t="s">
        <v>76</v>
      </c>
      <c r="B900" s="267">
        <v>0</v>
      </c>
      <c r="C900" s="267"/>
      <c r="D900" s="268" t="e">
        <f t="shared" si="19"/>
        <v>#DIV/0!</v>
      </c>
      <c r="E900" s="269"/>
    </row>
    <row r="901" customHeight="1" spans="1:5">
      <c r="A901" s="278" t="s">
        <v>77</v>
      </c>
      <c r="B901" s="267">
        <v>0</v>
      </c>
      <c r="C901" s="267"/>
      <c r="D901" s="268" t="e">
        <f t="shared" si="19"/>
        <v>#DIV/0!</v>
      </c>
      <c r="E901" s="269"/>
    </row>
    <row r="902" customHeight="1" spans="1:5">
      <c r="A902" s="278" t="s">
        <v>748</v>
      </c>
      <c r="B902" s="267">
        <v>2568</v>
      </c>
      <c r="C902" s="267">
        <v>4200</v>
      </c>
      <c r="D902" s="268">
        <f t="shared" si="19"/>
        <v>1.63551401869159</v>
      </c>
      <c r="E902" s="269"/>
    </row>
    <row r="903" customHeight="1" spans="1:5">
      <c r="A903" s="278" t="s">
        <v>749</v>
      </c>
      <c r="B903" s="267">
        <v>0</v>
      </c>
      <c r="C903" s="267">
        <v>120</v>
      </c>
      <c r="D903" s="268" t="e">
        <f t="shared" si="19"/>
        <v>#DIV/0!</v>
      </c>
      <c r="E903" s="269"/>
    </row>
    <row r="904" customHeight="1" spans="1:5">
      <c r="A904" s="278" t="s">
        <v>750</v>
      </c>
      <c r="B904" s="267">
        <v>1555</v>
      </c>
      <c r="C904" s="267">
        <v>1100</v>
      </c>
      <c r="D904" s="268">
        <f t="shared" si="19"/>
        <v>0.707395498392283</v>
      </c>
      <c r="E904" s="269"/>
    </row>
    <row r="905" customHeight="1" spans="1:5">
      <c r="A905" s="278" t="s">
        <v>751</v>
      </c>
      <c r="B905" s="267">
        <v>0</v>
      </c>
      <c r="C905" s="267"/>
      <c r="D905" s="268" t="e">
        <f t="shared" si="19"/>
        <v>#DIV/0!</v>
      </c>
      <c r="E905" s="269"/>
    </row>
    <row r="906" s="261" customFormat="1" customHeight="1" spans="1:40">
      <c r="A906" s="278" t="s">
        <v>752</v>
      </c>
      <c r="B906" s="267">
        <v>0</v>
      </c>
      <c r="C906" s="267"/>
      <c r="D906" s="268" t="e">
        <f t="shared" si="19"/>
        <v>#DIV/0!</v>
      </c>
      <c r="E906" s="269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</row>
    <row r="907" customHeight="1" spans="1:5">
      <c r="A907" s="278" t="s">
        <v>753</v>
      </c>
      <c r="B907" s="267">
        <v>0</v>
      </c>
      <c r="C907" s="267"/>
      <c r="D907" s="268" t="e">
        <f t="shared" si="19"/>
        <v>#DIV/0!</v>
      </c>
      <c r="E907" s="269"/>
    </row>
    <row r="908" customHeight="1" spans="1:5">
      <c r="A908" s="278" t="s">
        <v>754</v>
      </c>
      <c r="B908" s="267">
        <v>10</v>
      </c>
      <c r="C908" s="267">
        <v>80</v>
      </c>
      <c r="D908" s="268">
        <f t="shared" si="19"/>
        <v>8</v>
      </c>
      <c r="E908" s="269"/>
    </row>
    <row r="909" customHeight="1" spans="1:5">
      <c r="A909" s="278" t="s">
        <v>755</v>
      </c>
      <c r="B909" s="267">
        <v>726</v>
      </c>
      <c r="C909" s="267">
        <v>1960</v>
      </c>
      <c r="D909" s="268">
        <f t="shared" si="19"/>
        <v>2.69972451790634</v>
      </c>
      <c r="E909" s="269"/>
    </row>
    <row r="910" customHeight="1" spans="1:5">
      <c r="A910" s="278" t="s">
        <v>756</v>
      </c>
      <c r="B910" s="267">
        <v>148</v>
      </c>
      <c r="C910" s="267">
        <v>290</v>
      </c>
      <c r="D910" s="268">
        <f t="shared" si="19"/>
        <v>1.95945945945946</v>
      </c>
      <c r="E910" s="269"/>
    </row>
    <row r="911" customHeight="1" spans="1:5">
      <c r="A911" s="278" t="s">
        <v>757</v>
      </c>
      <c r="B911" s="267">
        <v>0</v>
      </c>
      <c r="C911" s="267"/>
      <c r="D911" s="268" t="e">
        <f t="shared" si="19"/>
        <v>#DIV/0!</v>
      </c>
      <c r="E911" s="269"/>
    </row>
    <row r="912" customHeight="1" spans="1:5">
      <c r="A912" s="278" t="s">
        <v>758</v>
      </c>
      <c r="B912" s="267">
        <v>147</v>
      </c>
      <c r="C912" s="267">
        <v>80</v>
      </c>
      <c r="D912" s="268">
        <f t="shared" si="19"/>
        <v>0.54421768707483</v>
      </c>
      <c r="E912" s="269"/>
    </row>
    <row r="913" customHeight="1" spans="1:5">
      <c r="A913" s="278" t="s">
        <v>759</v>
      </c>
      <c r="B913" s="267">
        <v>0</v>
      </c>
      <c r="C913" s="267"/>
      <c r="D913" s="268" t="e">
        <f t="shared" si="19"/>
        <v>#DIV/0!</v>
      </c>
      <c r="E913" s="269"/>
    </row>
    <row r="914" customHeight="1" spans="1:5">
      <c r="A914" s="278" t="s">
        <v>760</v>
      </c>
      <c r="B914" s="267">
        <v>0</v>
      </c>
      <c r="C914" s="267"/>
      <c r="D914" s="268" t="e">
        <f t="shared" si="19"/>
        <v>#DIV/0!</v>
      </c>
      <c r="E914" s="269"/>
    </row>
    <row r="915" customHeight="1" spans="1:5">
      <c r="A915" s="278" t="s">
        <v>761</v>
      </c>
      <c r="B915" s="267">
        <v>0</v>
      </c>
      <c r="C915" s="267"/>
      <c r="D915" s="268" t="e">
        <f t="shared" si="19"/>
        <v>#DIV/0!</v>
      </c>
      <c r="E915" s="269"/>
    </row>
    <row r="916" customHeight="1" spans="1:5">
      <c r="A916" s="278" t="s">
        <v>762</v>
      </c>
      <c r="B916" s="267">
        <v>0</v>
      </c>
      <c r="C916" s="267"/>
      <c r="D916" s="268" t="e">
        <f t="shared" si="19"/>
        <v>#DIV/0!</v>
      </c>
      <c r="E916" s="269"/>
    </row>
    <row r="917" s="261" customFormat="1" customHeight="1" spans="1:40">
      <c r="A917" s="278" t="s">
        <v>763</v>
      </c>
      <c r="B917" s="267">
        <v>0</v>
      </c>
      <c r="C917" s="267"/>
      <c r="D917" s="268" t="e">
        <f t="shared" si="19"/>
        <v>#DIV/0!</v>
      </c>
      <c r="E917" s="269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 customHeight="1" spans="1:5">
      <c r="A918" s="278" t="s">
        <v>764</v>
      </c>
      <c r="B918" s="267">
        <v>0</v>
      </c>
      <c r="C918" s="267"/>
      <c r="D918" s="268" t="e">
        <f t="shared" si="19"/>
        <v>#DIV/0!</v>
      </c>
      <c r="E918" s="269"/>
    </row>
    <row r="919" customHeight="1" spans="1:5">
      <c r="A919" s="278" t="s">
        <v>765</v>
      </c>
      <c r="B919" s="267">
        <v>0</v>
      </c>
      <c r="C919" s="267">
        <v>40</v>
      </c>
      <c r="D919" s="268" t="e">
        <f t="shared" si="19"/>
        <v>#DIV/0!</v>
      </c>
      <c r="E919" s="269"/>
    </row>
    <row r="920" customHeight="1" spans="1:5">
      <c r="A920" s="278" t="s">
        <v>741</v>
      </c>
      <c r="B920" s="267">
        <v>0</v>
      </c>
      <c r="C920" s="267"/>
      <c r="D920" s="268" t="e">
        <f t="shared" si="19"/>
        <v>#DIV/0!</v>
      </c>
      <c r="E920" s="269"/>
    </row>
    <row r="921" customHeight="1" spans="1:5">
      <c r="A921" s="278" t="s">
        <v>766</v>
      </c>
      <c r="B921" s="267">
        <v>0</v>
      </c>
      <c r="C921" s="267">
        <v>0</v>
      </c>
      <c r="D921" s="268" t="e">
        <f t="shared" si="19"/>
        <v>#DIV/0!</v>
      </c>
      <c r="E921" s="269"/>
    </row>
    <row r="922" customHeight="1" spans="1:5">
      <c r="A922" s="278" t="s">
        <v>767</v>
      </c>
      <c r="B922" s="267">
        <v>0</v>
      </c>
      <c r="C922" s="267"/>
      <c r="D922" s="268" t="e">
        <f t="shared" si="19"/>
        <v>#DIV/0!</v>
      </c>
      <c r="E922" s="269"/>
    </row>
    <row r="923" customHeight="1" spans="1:5">
      <c r="A923" s="278" t="s">
        <v>768</v>
      </c>
      <c r="B923" s="267">
        <v>0</v>
      </c>
      <c r="C923" s="267"/>
      <c r="D923" s="268" t="e">
        <f t="shared" si="19"/>
        <v>#DIV/0!</v>
      </c>
      <c r="E923" s="269"/>
    </row>
    <row r="924" customHeight="1" spans="1:5">
      <c r="A924" s="278" t="s">
        <v>769</v>
      </c>
      <c r="B924" s="267">
        <v>0</v>
      </c>
      <c r="C924" s="267"/>
      <c r="D924" s="268" t="e">
        <f t="shared" si="19"/>
        <v>#DIV/0!</v>
      </c>
      <c r="E924" s="269"/>
    </row>
    <row r="925" customHeight="1" spans="1:5">
      <c r="A925" s="278" t="s">
        <v>770</v>
      </c>
      <c r="B925" s="267">
        <v>152</v>
      </c>
      <c r="C925" s="267">
        <v>400</v>
      </c>
      <c r="D925" s="268">
        <f t="shared" si="19"/>
        <v>2.63157894736842</v>
      </c>
      <c r="E925" s="269"/>
    </row>
    <row r="926" customHeight="1" spans="1:5">
      <c r="A926" s="274" t="s">
        <v>771</v>
      </c>
      <c r="B926" s="275">
        <v>1114</v>
      </c>
      <c r="C926" s="275">
        <f>SUM(C927:C936)</f>
        <v>0</v>
      </c>
      <c r="D926" s="276">
        <f t="shared" si="19"/>
        <v>0</v>
      </c>
      <c r="E926" s="277"/>
    </row>
    <row r="927" customHeight="1" spans="1:5">
      <c r="A927" s="278" t="s">
        <v>75</v>
      </c>
      <c r="B927" s="267">
        <v>0</v>
      </c>
      <c r="C927" s="267"/>
      <c r="D927" s="268" t="e">
        <f t="shared" si="19"/>
        <v>#DIV/0!</v>
      </c>
      <c r="E927" s="269"/>
    </row>
    <row r="928" customFormat="1" customHeight="1" spans="1:40">
      <c r="A928" s="278" t="s">
        <v>76</v>
      </c>
      <c r="B928" s="267">
        <v>0</v>
      </c>
      <c r="C928" s="267"/>
      <c r="D928" s="268" t="e">
        <f t="shared" si="19"/>
        <v>#DIV/0!</v>
      </c>
      <c r="E928" s="269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</row>
    <row r="929" customFormat="1" customHeight="1" spans="1:40">
      <c r="A929" s="278" t="s">
        <v>77</v>
      </c>
      <c r="B929" s="267">
        <v>0</v>
      </c>
      <c r="C929" s="267"/>
      <c r="D929" s="268" t="e">
        <f t="shared" si="19"/>
        <v>#DIV/0!</v>
      </c>
      <c r="E929" s="269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</row>
    <row r="930" customHeight="1" spans="1:5">
      <c r="A930" s="278" t="s">
        <v>772</v>
      </c>
      <c r="B930" s="267">
        <v>0</v>
      </c>
      <c r="C930" s="267"/>
      <c r="D930" s="268" t="e">
        <f t="shared" si="19"/>
        <v>#DIV/0!</v>
      </c>
      <c r="E930" s="269"/>
    </row>
    <row r="931" customHeight="1" spans="1:5">
      <c r="A931" s="278" t="s">
        <v>773</v>
      </c>
      <c r="B931" s="267">
        <v>0</v>
      </c>
      <c r="C931" s="267"/>
      <c r="D931" s="268" t="e">
        <f t="shared" si="19"/>
        <v>#DIV/0!</v>
      </c>
      <c r="E931" s="269"/>
    </row>
    <row r="932" s="261" customFormat="1" customHeight="1" spans="1:40">
      <c r="A932" s="278" t="s">
        <v>774</v>
      </c>
      <c r="B932" s="267">
        <v>0</v>
      </c>
      <c r="C932" s="267"/>
      <c r="D932" s="268" t="e">
        <f t="shared" si="19"/>
        <v>#DIV/0!</v>
      </c>
      <c r="E932" s="269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</row>
    <row r="933" customHeight="1" spans="1:5">
      <c r="A933" s="278" t="s">
        <v>775</v>
      </c>
      <c r="B933" s="267">
        <v>0</v>
      </c>
      <c r="C933" s="267"/>
      <c r="D933" s="268" t="e">
        <f t="shared" si="19"/>
        <v>#DIV/0!</v>
      </c>
      <c r="E933" s="269"/>
    </row>
    <row r="934" customHeight="1" spans="1:5">
      <c r="A934" s="278" t="s">
        <v>776</v>
      </c>
      <c r="B934" s="267">
        <v>0</v>
      </c>
      <c r="C934" s="267"/>
      <c r="D934" s="268" t="e">
        <f t="shared" si="19"/>
        <v>#DIV/0!</v>
      </c>
      <c r="E934" s="269"/>
    </row>
    <row r="935" customHeight="1" spans="1:5">
      <c r="A935" s="278" t="s">
        <v>84</v>
      </c>
      <c r="B935" s="267">
        <v>0</v>
      </c>
      <c r="C935" s="267"/>
      <c r="D935" s="268" t="e">
        <f t="shared" si="19"/>
        <v>#DIV/0!</v>
      </c>
      <c r="E935" s="269"/>
    </row>
    <row r="936" customHeight="1" spans="1:5">
      <c r="A936" s="278" t="s">
        <v>777</v>
      </c>
      <c r="B936" s="267">
        <v>1114</v>
      </c>
      <c r="C936" s="267">
        <v>0</v>
      </c>
      <c r="D936" s="268">
        <f t="shared" si="19"/>
        <v>0</v>
      </c>
      <c r="E936" s="269"/>
    </row>
    <row r="937" customHeight="1" spans="1:5">
      <c r="A937" s="274" t="s">
        <v>778</v>
      </c>
      <c r="B937" s="275">
        <v>4863</v>
      </c>
      <c r="C937" s="275">
        <f>SUM(C938:C943)</f>
        <v>3090</v>
      </c>
      <c r="D937" s="276">
        <f t="shared" si="19"/>
        <v>0.635410240592227</v>
      </c>
      <c r="E937" s="277"/>
    </row>
    <row r="938" customHeight="1" spans="1:5">
      <c r="A938" s="278" t="s">
        <v>779</v>
      </c>
      <c r="B938" s="267">
        <v>0</v>
      </c>
      <c r="C938" s="267"/>
      <c r="D938" s="268" t="e">
        <f t="shared" si="19"/>
        <v>#DIV/0!</v>
      </c>
      <c r="E938" s="269"/>
    </row>
    <row r="939" s="261" customFormat="1" customHeight="1" spans="1:40">
      <c r="A939" s="278" t="s">
        <v>780</v>
      </c>
      <c r="B939" s="267">
        <v>0</v>
      </c>
      <c r="C939" s="267"/>
      <c r="D939" s="268" t="e">
        <f t="shared" si="19"/>
        <v>#DIV/0!</v>
      </c>
      <c r="E939" s="269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</row>
    <row r="940" customHeight="1" spans="1:5">
      <c r="A940" s="278" t="s">
        <v>781</v>
      </c>
      <c r="B940" s="267">
        <v>837</v>
      </c>
      <c r="C940" s="267">
        <v>1540</v>
      </c>
      <c r="D940" s="268">
        <f t="shared" si="19"/>
        <v>1.83990442054958</v>
      </c>
      <c r="E940" s="269"/>
    </row>
    <row r="941" s="261" customFormat="1" customHeight="1" spans="1:40">
      <c r="A941" s="278" t="s">
        <v>782</v>
      </c>
      <c r="B941" s="267">
        <v>3923</v>
      </c>
      <c r="C941" s="267">
        <v>1550</v>
      </c>
      <c r="D941" s="268">
        <f t="shared" si="19"/>
        <v>0.395105786387968</v>
      </c>
      <c r="E941" s="269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</row>
    <row r="942" customHeight="1" spans="1:5">
      <c r="A942" s="278" t="s">
        <v>783</v>
      </c>
      <c r="B942" s="267">
        <v>0</v>
      </c>
      <c r="C942" s="267"/>
      <c r="D942" s="268" t="e">
        <f t="shared" si="19"/>
        <v>#DIV/0!</v>
      </c>
      <c r="E942" s="269"/>
    </row>
    <row r="943" customHeight="1" spans="1:5">
      <c r="A943" s="278" t="s">
        <v>784</v>
      </c>
      <c r="B943" s="267">
        <v>103</v>
      </c>
      <c r="C943" s="267"/>
      <c r="D943" s="268">
        <f t="shared" si="19"/>
        <v>0</v>
      </c>
      <c r="E943" s="269"/>
    </row>
    <row r="944" customHeight="1" spans="1:5">
      <c r="A944" s="274" t="s">
        <v>785</v>
      </c>
      <c r="B944" s="275">
        <v>22</v>
      </c>
      <c r="C944" s="275">
        <f>SUM(C945:C949)</f>
        <v>700</v>
      </c>
      <c r="D944" s="276">
        <f t="shared" si="19"/>
        <v>31.8181818181818</v>
      </c>
      <c r="E944" s="277"/>
    </row>
    <row r="945" customHeight="1" spans="1:5">
      <c r="A945" s="278" t="s">
        <v>786</v>
      </c>
      <c r="B945" s="267">
        <v>0</v>
      </c>
      <c r="C945" s="267"/>
      <c r="D945" s="268" t="e">
        <f t="shared" si="19"/>
        <v>#DIV/0!</v>
      </c>
      <c r="E945" s="269"/>
    </row>
    <row r="946" customHeight="1" spans="1:5">
      <c r="A946" s="278" t="s">
        <v>787</v>
      </c>
      <c r="B946" s="267">
        <v>22</v>
      </c>
      <c r="C946" s="267"/>
      <c r="D946" s="268">
        <f t="shared" si="19"/>
        <v>0</v>
      </c>
      <c r="E946" s="269"/>
    </row>
    <row r="947" customHeight="1" spans="1:5">
      <c r="A947" s="278" t="s">
        <v>788</v>
      </c>
      <c r="B947" s="267">
        <v>0</v>
      </c>
      <c r="C947" s="267">
        <v>30</v>
      </c>
      <c r="D947" s="268" t="e">
        <f t="shared" si="19"/>
        <v>#DIV/0!</v>
      </c>
      <c r="E947" s="269"/>
    </row>
    <row r="948" customHeight="1" spans="1:5">
      <c r="A948" s="278" t="s">
        <v>789</v>
      </c>
      <c r="B948" s="267">
        <v>0</v>
      </c>
      <c r="C948" s="267">
        <v>670</v>
      </c>
      <c r="D948" s="268" t="e">
        <f t="shared" si="19"/>
        <v>#DIV/0!</v>
      </c>
      <c r="E948" s="269"/>
    </row>
    <row r="949" customHeight="1" spans="1:5">
      <c r="A949" s="278" t="s">
        <v>790</v>
      </c>
      <c r="B949" s="267">
        <v>0</v>
      </c>
      <c r="C949" s="267"/>
      <c r="D949" s="268" t="e">
        <f t="shared" si="19"/>
        <v>#DIV/0!</v>
      </c>
      <c r="E949" s="269"/>
    </row>
    <row r="950" customHeight="1" spans="1:5">
      <c r="A950" s="274" t="s">
        <v>791</v>
      </c>
      <c r="B950" s="275">
        <v>0</v>
      </c>
      <c r="C950" s="275">
        <f>SUM(C951:C952)</f>
        <v>0</v>
      </c>
      <c r="D950" s="276" t="e">
        <f t="shared" si="19"/>
        <v>#DIV/0!</v>
      </c>
      <c r="E950" s="277"/>
    </row>
    <row r="951" customHeight="1" spans="1:5">
      <c r="A951" s="278" t="s">
        <v>792</v>
      </c>
      <c r="B951" s="267">
        <v>0</v>
      </c>
      <c r="C951" s="267"/>
      <c r="D951" s="268" t="e">
        <f t="shared" si="19"/>
        <v>#DIV/0!</v>
      </c>
      <c r="E951" s="269"/>
    </row>
    <row r="952" customHeight="1" spans="1:5">
      <c r="A952" s="278" t="s">
        <v>793</v>
      </c>
      <c r="B952" s="267">
        <v>0</v>
      </c>
      <c r="C952" s="267"/>
      <c r="D952" s="268" t="e">
        <f t="shared" si="19"/>
        <v>#DIV/0!</v>
      </c>
      <c r="E952" s="269"/>
    </row>
    <row r="953" customHeight="1" spans="1:5">
      <c r="A953" s="274" t="s">
        <v>794</v>
      </c>
      <c r="B953" s="275">
        <v>100</v>
      </c>
      <c r="C953" s="275">
        <f>SUM(C954:C955)</f>
        <v>0</v>
      </c>
      <c r="D953" s="276">
        <f t="shared" si="19"/>
        <v>0</v>
      </c>
      <c r="E953" s="277"/>
    </row>
    <row r="954" customHeight="1" spans="1:5">
      <c r="A954" s="278" t="s">
        <v>795</v>
      </c>
      <c r="B954" s="267">
        <v>0</v>
      </c>
      <c r="C954" s="267"/>
      <c r="D954" s="268" t="e">
        <f t="shared" si="19"/>
        <v>#DIV/0!</v>
      </c>
      <c r="E954" s="269"/>
    </row>
    <row r="955" customHeight="1" spans="1:5">
      <c r="A955" s="278" t="s">
        <v>796</v>
      </c>
      <c r="B955" s="267">
        <v>100</v>
      </c>
      <c r="C955" s="267"/>
      <c r="D955" s="268">
        <f t="shared" si="19"/>
        <v>0</v>
      </c>
      <c r="E955" s="269"/>
    </row>
    <row r="956" customHeight="1" spans="1:5">
      <c r="A956" s="270" t="s">
        <v>797</v>
      </c>
      <c r="B956" s="271">
        <v>13344</v>
      </c>
      <c r="C956" s="271">
        <f>C957+C979+C989+C999+C1006+C1011</f>
        <v>13344</v>
      </c>
      <c r="D956" s="272">
        <f t="shared" si="19"/>
        <v>1</v>
      </c>
      <c r="E956" s="273"/>
    </row>
    <row r="957" customHeight="1" spans="1:5">
      <c r="A957" s="274" t="s">
        <v>798</v>
      </c>
      <c r="B957" s="275">
        <v>13335</v>
      </c>
      <c r="C957" s="275">
        <f>SUM(C958:C978)</f>
        <v>13320</v>
      </c>
      <c r="D957" s="276">
        <f t="shared" si="19"/>
        <v>0.998875140607424</v>
      </c>
      <c r="E957" s="277"/>
    </row>
    <row r="958" customHeight="1" spans="1:5">
      <c r="A958" s="278" t="s">
        <v>75</v>
      </c>
      <c r="B958" s="267">
        <v>591</v>
      </c>
      <c r="C958" s="267">
        <v>706</v>
      </c>
      <c r="D958" s="268">
        <f t="shared" si="19"/>
        <v>1.19458544839256</v>
      </c>
      <c r="E958" s="269"/>
    </row>
    <row r="959" customHeight="1" spans="1:5">
      <c r="A959" s="278" t="s">
        <v>76</v>
      </c>
      <c r="B959" s="267">
        <v>0</v>
      </c>
      <c r="C959" s="267"/>
      <c r="D959" s="268" t="e">
        <f t="shared" si="19"/>
        <v>#DIV/0!</v>
      </c>
      <c r="E959" s="269"/>
    </row>
    <row r="960" customHeight="1" spans="1:5">
      <c r="A960" s="278" t="s">
        <v>77</v>
      </c>
      <c r="B960" s="267">
        <v>0</v>
      </c>
      <c r="C960" s="267"/>
      <c r="D960" s="268" t="e">
        <f t="shared" si="19"/>
        <v>#DIV/0!</v>
      </c>
      <c r="E960" s="269"/>
    </row>
    <row r="961" customHeight="1" spans="1:5">
      <c r="A961" s="278" t="s">
        <v>799</v>
      </c>
      <c r="B961" s="267">
        <v>0</v>
      </c>
      <c r="C961" s="267">
        <v>50</v>
      </c>
      <c r="D961" s="268" t="e">
        <f t="shared" si="19"/>
        <v>#DIV/0!</v>
      </c>
      <c r="E961" s="269"/>
    </row>
    <row r="962" customHeight="1" spans="1:5">
      <c r="A962" s="278" t="s">
        <v>800</v>
      </c>
      <c r="B962" s="267">
        <v>751</v>
      </c>
      <c r="C962" s="267">
        <v>1000</v>
      </c>
      <c r="D962" s="268">
        <f t="shared" ref="D962:D978" si="20">C962/B962</f>
        <v>1.33155792276964</v>
      </c>
      <c r="E962" s="269"/>
    </row>
    <row r="963" s="261" customFormat="1" customHeight="1" spans="1:40">
      <c r="A963" s="278" t="s">
        <v>801</v>
      </c>
      <c r="B963" s="267">
        <v>0</v>
      </c>
      <c r="C963" s="267"/>
      <c r="D963" s="268" t="e">
        <f t="shared" si="20"/>
        <v>#DIV/0!</v>
      </c>
      <c r="E963" s="269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 customHeight="1" spans="1:5">
      <c r="A964" s="278" t="s">
        <v>802</v>
      </c>
      <c r="B964" s="267">
        <v>0</v>
      </c>
      <c r="C964" s="267"/>
      <c r="D964" s="268" t="e">
        <f t="shared" si="20"/>
        <v>#DIV/0!</v>
      </c>
      <c r="E964" s="269"/>
    </row>
    <row r="965" customHeight="1" spans="1:5">
      <c r="A965" s="278" t="s">
        <v>803</v>
      </c>
      <c r="B965" s="267">
        <v>0</v>
      </c>
      <c r="C965" s="267"/>
      <c r="D965" s="268" t="e">
        <f t="shared" si="20"/>
        <v>#DIV/0!</v>
      </c>
      <c r="E965" s="269"/>
    </row>
    <row r="966" customHeight="1" spans="1:5">
      <c r="A966" s="278" t="s">
        <v>804</v>
      </c>
      <c r="B966" s="267">
        <v>0</v>
      </c>
      <c r="C966" s="267"/>
      <c r="D966" s="268" t="e">
        <f t="shared" si="20"/>
        <v>#DIV/0!</v>
      </c>
      <c r="E966" s="269"/>
    </row>
    <row r="967" customHeight="1" spans="1:5">
      <c r="A967" s="278" t="s">
        <v>805</v>
      </c>
      <c r="B967" s="267">
        <v>0</v>
      </c>
      <c r="C967" s="267"/>
      <c r="D967" s="268" t="e">
        <f t="shared" si="20"/>
        <v>#DIV/0!</v>
      </c>
      <c r="E967" s="269"/>
    </row>
    <row r="968" customHeight="1" spans="1:5">
      <c r="A968" s="278" t="s">
        <v>806</v>
      </c>
      <c r="B968" s="267">
        <v>0</v>
      </c>
      <c r="C968" s="267"/>
      <c r="D968" s="268" t="e">
        <f t="shared" si="20"/>
        <v>#DIV/0!</v>
      </c>
      <c r="E968" s="269"/>
    </row>
    <row r="969" customHeight="1" spans="1:5">
      <c r="A969" s="278" t="s">
        <v>807</v>
      </c>
      <c r="B969" s="267">
        <v>0</v>
      </c>
      <c r="C969" s="267"/>
      <c r="D969" s="268" t="e">
        <f t="shared" si="20"/>
        <v>#DIV/0!</v>
      </c>
      <c r="E969" s="269"/>
    </row>
    <row r="970" customHeight="1" spans="1:5">
      <c r="A970" s="278" t="s">
        <v>808</v>
      </c>
      <c r="B970" s="267">
        <v>0</v>
      </c>
      <c r="C970" s="267"/>
      <c r="D970" s="268" t="e">
        <f t="shared" si="20"/>
        <v>#DIV/0!</v>
      </c>
      <c r="E970" s="269"/>
    </row>
    <row r="971" customHeight="1" spans="1:5">
      <c r="A971" s="278" t="s">
        <v>809</v>
      </c>
      <c r="B971" s="267">
        <v>0</v>
      </c>
      <c r="C971" s="267"/>
      <c r="D971" s="268" t="e">
        <f t="shared" si="20"/>
        <v>#DIV/0!</v>
      </c>
      <c r="E971" s="269"/>
    </row>
    <row r="972" customHeight="1" spans="1:5">
      <c r="A972" s="278" t="s">
        <v>810</v>
      </c>
      <c r="B972" s="267">
        <v>0</v>
      </c>
      <c r="C972" s="267"/>
      <c r="D972" s="268" t="e">
        <f t="shared" si="20"/>
        <v>#DIV/0!</v>
      </c>
      <c r="E972" s="269"/>
    </row>
    <row r="973" s="261" customFormat="1" customHeight="1" spans="1:40">
      <c r="A973" s="278" t="s">
        <v>811</v>
      </c>
      <c r="B973" s="267">
        <v>0</v>
      </c>
      <c r="C973" s="267"/>
      <c r="D973" s="268" t="e">
        <f t="shared" si="20"/>
        <v>#DIV/0!</v>
      </c>
      <c r="E973" s="269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</row>
    <row r="974" customHeight="1" spans="1:5">
      <c r="A974" s="278" t="s">
        <v>812</v>
      </c>
      <c r="B974" s="267">
        <v>0</v>
      </c>
      <c r="C974" s="267"/>
      <c r="D974" s="268" t="e">
        <f t="shared" si="20"/>
        <v>#DIV/0!</v>
      </c>
      <c r="E974" s="269"/>
    </row>
    <row r="975" customHeight="1" spans="1:5">
      <c r="A975" s="278" t="s">
        <v>813</v>
      </c>
      <c r="B975" s="267">
        <v>0</v>
      </c>
      <c r="C975" s="267"/>
      <c r="D975" s="268" t="e">
        <f t="shared" si="20"/>
        <v>#DIV/0!</v>
      </c>
      <c r="E975" s="269"/>
    </row>
    <row r="976" customHeight="1" spans="1:5">
      <c r="A976" s="278" t="s">
        <v>814</v>
      </c>
      <c r="B976" s="267">
        <v>0</v>
      </c>
      <c r="C976" s="267"/>
      <c r="D976" s="268" t="e">
        <f t="shared" si="20"/>
        <v>#DIV/0!</v>
      </c>
      <c r="E976" s="269"/>
    </row>
    <row r="977" customHeight="1" spans="1:5">
      <c r="A977" s="278" t="s">
        <v>815</v>
      </c>
      <c r="B977" s="267">
        <v>0</v>
      </c>
      <c r="C977" s="267"/>
      <c r="D977" s="268" t="e">
        <f t="shared" si="20"/>
        <v>#DIV/0!</v>
      </c>
      <c r="E977" s="269"/>
    </row>
    <row r="978" customHeight="1" spans="1:5">
      <c r="A978" s="278" t="s">
        <v>816</v>
      </c>
      <c r="B978" s="267">
        <v>11993</v>
      </c>
      <c r="C978" s="267">
        <v>11564</v>
      </c>
      <c r="D978" s="268">
        <f t="shared" si="20"/>
        <v>0.964229133661302</v>
      </c>
      <c r="E978" s="269"/>
    </row>
    <row r="979" customHeight="1" spans="1:5">
      <c r="A979" s="274" t="s">
        <v>817</v>
      </c>
      <c r="B979" s="275">
        <v>9</v>
      </c>
      <c r="C979" s="275">
        <f>SUM(C980:C988)</f>
        <v>24</v>
      </c>
      <c r="D979" s="276">
        <f t="shared" ref="D979:D1013" si="21">C979/B979</f>
        <v>2.66666666666667</v>
      </c>
      <c r="E979" s="277"/>
    </row>
    <row r="980" customHeight="1" spans="1:5">
      <c r="A980" s="278" t="s">
        <v>75</v>
      </c>
      <c r="B980" s="267">
        <v>0</v>
      </c>
      <c r="C980" s="267"/>
      <c r="D980" s="268" t="e">
        <f t="shared" si="21"/>
        <v>#DIV/0!</v>
      </c>
      <c r="E980" s="269"/>
    </row>
    <row r="981" customHeight="1" spans="1:5">
      <c r="A981" s="278" t="s">
        <v>76</v>
      </c>
      <c r="B981" s="267">
        <v>0</v>
      </c>
      <c r="C981" s="267"/>
      <c r="D981" s="268" t="e">
        <f t="shared" si="21"/>
        <v>#DIV/0!</v>
      </c>
      <c r="E981" s="269"/>
    </row>
    <row r="982" s="261" customFormat="1" customHeight="1" spans="1:40">
      <c r="A982" s="278" t="s">
        <v>77</v>
      </c>
      <c r="B982" s="267">
        <v>0</v>
      </c>
      <c r="C982" s="267"/>
      <c r="D982" s="268" t="e">
        <f t="shared" si="21"/>
        <v>#DIV/0!</v>
      </c>
      <c r="E982" s="269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</row>
    <row r="983" customHeight="1" spans="1:5">
      <c r="A983" s="278" t="s">
        <v>818</v>
      </c>
      <c r="B983" s="267">
        <v>0</v>
      </c>
      <c r="C983" s="267"/>
      <c r="D983" s="268" t="e">
        <f t="shared" si="21"/>
        <v>#DIV/0!</v>
      </c>
      <c r="E983" s="269"/>
    </row>
    <row r="984" customHeight="1" spans="1:5">
      <c r="A984" s="278" t="s">
        <v>819</v>
      </c>
      <c r="B984" s="267">
        <v>0</v>
      </c>
      <c r="C984" s="267"/>
      <c r="D984" s="268" t="e">
        <f t="shared" si="21"/>
        <v>#DIV/0!</v>
      </c>
      <c r="E984" s="269"/>
    </row>
    <row r="985" customHeight="1" spans="1:5">
      <c r="A985" s="278" t="s">
        <v>820</v>
      </c>
      <c r="B985" s="267">
        <v>9</v>
      </c>
      <c r="C985" s="267">
        <v>24</v>
      </c>
      <c r="D985" s="268">
        <f t="shared" si="21"/>
        <v>2.66666666666667</v>
      </c>
      <c r="E985" s="269"/>
    </row>
    <row r="986" customHeight="1" spans="1:5">
      <c r="A986" s="278" t="s">
        <v>821</v>
      </c>
      <c r="B986" s="267">
        <v>0</v>
      </c>
      <c r="C986" s="267"/>
      <c r="D986" s="268" t="e">
        <f t="shared" si="21"/>
        <v>#DIV/0!</v>
      </c>
      <c r="E986" s="269"/>
    </row>
    <row r="987" s="261" customFormat="1" customHeight="1" spans="1:40">
      <c r="A987" s="278" t="s">
        <v>822</v>
      </c>
      <c r="B987" s="267">
        <v>0</v>
      </c>
      <c r="C987" s="267"/>
      <c r="D987" s="268" t="e">
        <f t="shared" si="21"/>
        <v>#DIV/0!</v>
      </c>
      <c r="E987" s="269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</row>
    <row r="988" customHeight="1" spans="1:5">
      <c r="A988" s="278" t="s">
        <v>823</v>
      </c>
      <c r="B988" s="267">
        <v>0</v>
      </c>
      <c r="C988" s="267"/>
      <c r="D988" s="268" t="e">
        <f t="shared" si="21"/>
        <v>#DIV/0!</v>
      </c>
      <c r="E988" s="269"/>
    </row>
    <row r="989" customHeight="1" spans="1:5">
      <c r="A989" s="274" t="s">
        <v>824</v>
      </c>
      <c r="B989" s="275">
        <v>0</v>
      </c>
      <c r="C989" s="275">
        <f>SUM(C990:C998)</f>
        <v>0</v>
      </c>
      <c r="D989" s="276" t="e">
        <f t="shared" si="21"/>
        <v>#DIV/0!</v>
      </c>
      <c r="E989" s="277"/>
    </row>
    <row r="990" customHeight="1" spans="1:5">
      <c r="A990" s="278" t="s">
        <v>75</v>
      </c>
      <c r="B990" s="267">
        <v>0</v>
      </c>
      <c r="C990" s="267"/>
      <c r="D990" s="268" t="e">
        <f t="shared" si="21"/>
        <v>#DIV/0!</v>
      </c>
      <c r="E990" s="269"/>
    </row>
    <row r="991" customHeight="1" spans="1:5">
      <c r="A991" s="278" t="s">
        <v>76</v>
      </c>
      <c r="B991" s="267">
        <v>0</v>
      </c>
      <c r="C991" s="267"/>
      <c r="D991" s="268" t="e">
        <f t="shared" si="21"/>
        <v>#DIV/0!</v>
      </c>
      <c r="E991" s="269"/>
    </row>
    <row r="992" customHeight="1" spans="1:5">
      <c r="A992" s="278" t="s">
        <v>77</v>
      </c>
      <c r="B992" s="267">
        <v>0</v>
      </c>
      <c r="C992" s="267"/>
      <c r="D992" s="268" t="e">
        <f t="shared" si="21"/>
        <v>#DIV/0!</v>
      </c>
      <c r="E992" s="269"/>
    </row>
    <row r="993" customHeight="1" spans="1:5">
      <c r="A993" s="278" t="s">
        <v>825</v>
      </c>
      <c r="B993" s="267">
        <v>0</v>
      </c>
      <c r="C993" s="267"/>
      <c r="D993" s="268" t="e">
        <f t="shared" si="21"/>
        <v>#DIV/0!</v>
      </c>
      <c r="E993" s="269"/>
    </row>
    <row r="994" s="261" customFormat="1" customHeight="1" spans="1:40">
      <c r="A994" s="278" t="s">
        <v>826</v>
      </c>
      <c r="B994" s="267">
        <v>0</v>
      </c>
      <c r="C994" s="267"/>
      <c r="D994" s="268" t="e">
        <f t="shared" si="21"/>
        <v>#DIV/0!</v>
      </c>
      <c r="E994" s="269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</row>
    <row r="995" customHeight="1" spans="1:5">
      <c r="A995" s="278" t="s">
        <v>827</v>
      </c>
      <c r="B995" s="267">
        <v>0</v>
      </c>
      <c r="C995" s="267"/>
      <c r="D995" s="268" t="e">
        <f t="shared" si="21"/>
        <v>#DIV/0!</v>
      </c>
      <c r="E995" s="269"/>
    </row>
    <row r="996" customHeight="1" spans="1:5">
      <c r="A996" s="278" t="s">
        <v>828</v>
      </c>
      <c r="B996" s="267">
        <v>0</v>
      </c>
      <c r="C996" s="267"/>
      <c r="D996" s="268" t="e">
        <f t="shared" si="21"/>
        <v>#DIV/0!</v>
      </c>
      <c r="E996" s="269"/>
    </row>
    <row r="997" customHeight="1" spans="1:5">
      <c r="A997" s="278" t="s">
        <v>829</v>
      </c>
      <c r="B997" s="267">
        <v>0</v>
      </c>
      <c r="C997" s="267"/>
      <c r="D997" s="268" t="e">
        <f t="shared" si="21"/>
        <v>#DIV/0!</v>
      </c>
      <c r="E997" s="269"/>
    </row>
    <row r="998" customHeight="1" spans="1:5">
      <c r="A998" s="278" t="s">
        <v>830</v>
      </c>
      <c r="B998" s="267">
        <v>0</v>
      </c>
      <c r="C998" s="267"/>
      <c r="D998" s="268" t="e">
        <f t="shared" si="21"/>
        <v>#DIV/0!</v>
      </c>
      <c r="E998" s="269"/>
    </row>
    <row r="999" customHeight="1" spans="1:5">
      <c r="A999" s="274" t="s">
        <v>831</v>
      </c>
      <c r="B999" s="275">
        <v>0</v>
      </c>
      <c r="C999" s="275">
        <f>SUM(C1000:C1005)</f>
        <v>0</v>
      </c>
      <c r="D999" s="276" t="e">
        <f t="shared" si="21"/>
        <v>#DIV/0!</v>
      </c>
      <c r="E999" s="277"/>
    </row>
    <row r="1000" customHeight="1" spans="1:5">
      <c r="A1000" s="278" t="s">
        <v>75</v>
      </c>
      <c r="B1000" s="267">
        <v>0</v>
      </c>
      <c r="C1000" s="267"/>
      <c r="D1000" s="268" t="e">
        <f t="shared" si="21"/>
        <v>#DIV/0!</v>
      </c>
      <c r="E1000" s="269"/>
    </row>
    <row r="1001" customHeight="1" spans="1:5">
      <c r="A1001" s="278" t="s">
        <v>76</v>
      </c>
      <c r="B1001" s="267">
        <v>0</v>
      </c>
      <c r="C1001" s="267"/>
      <c r="D1001" s="268" t="e">
        <f t="shared" si="21"/>
        <v>#DIV/0!</v>
      </c>
      <c r="E1001" s="269"/>
    </row>
    <row r="1002" customHeight="1" spans="1:5">
      <c r="A1002" s="278" t="s">
        <v>77</v>
      </c>
      <c r="B1002" s="267">
        <v>0</v>
      </c>
      <c r="C1002" s="267"/>
      <c r="D1002" s="268" t="e">
        <f t="shared" si="21"/>
        <v>#DIV/0!</v>
      </c>
      <c r="E1002" s="269"/>
    </row>
    <row r="1003" customHeight="1" spans="1:5">
      <c r="A1003" s="278" t="s">
        <v>822</v>
      </c>
      <c r="B1003" s="267">
        <v>0</v>
      </c>
      <c r="C1003" s="267"/>
      <c r="D1003" s="268" t="e">
        <f t="shared" si="21"/>
        <v>#DIV/0!</v>
      </c>
      <c r="E1003" s="269"/>
    </row>
    <row r="1004" customHeight="1" spans="1:5">
      <c r="A1004" s="278" t="s">
        <v>832</v>
      </c>
      <c r="B1004" s="267">
        <v>0</v>
      </c>
      <c r="C1004" s="267"/>
      <c r="D1004" s="268" t="e">
        <f t="shared" si="21"/>
        <v>#DIV/0!</v>
      </c>
      <c r="E1004" s="269"/>
    </row>
    <row r="1005" customHeight="1" spans="1:5">
      <c r="A1005" s="278" t="s">
        <v>833</v>
      </c>
      <c r="B1005" s="267">
        <v>0</v>
      </c>
      <c r="C1005" s="267"/>
      <c r="D1005" s="268" t="e">
        <f t="shared" si="21"/>
        <v>#DIV/0!</v>
      </c>
      <c r="E1005" s="269"/>
    </row>
    <row r="1006" customHeight="1" spans="1:5">
      <c r="A1006" s="274" t="s">
        <v>834</v>
      </c>
      <c r="B1006" s="275">
        <v>0</v>
      </c>
      <c r="C1006" s="275">
        <f>SUM(C1007:C1010)</f>
        <v>0</v>
      </c>
      <c r="D1006" s="276" t="e">
        <f t="shared" si="21"/>
        <v>#DIV/0!</v>
      </c>
      <c r="E1006" s="277"/>
    </row>
    <row r="1007" customHeight="1" spans="1:5">
      <c r="A1007" s="278" t="s">
        <v>835</v>
      </c>
      <c r="B1007" s="267">
        <v>0</v>
      </c>
      <c r="C1007" s="267"/>
      <c r="D1007" s="268" t="e">
        <f t="shared" si="21"/>
        <v>#DIV/0!</v>
      </c>
      <c r="E1007" s="269"/>
    </row>
    <row r="1008" s="261" customFormat="1" customHeight="1" spans="1:40">
      <c r="A1008" s="278" t="s">
        <v>836</v>
      </c>
      <c r="B1008" s="267">
        <v>0</v>
      </c>
      <c r="C1008" s="267"/>
      <c r="D1008" s="268" t="e">
        <f t="shared" si="21"/>
        <v>#DIV/0!</v>
      </c>
      <c r="E1008" s="269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</row>
    <row r="1009" customHeight="1" spans="1:5">
      <c r="A1009" s="278" t="s">
        <v>837</v>
      </c>
      <c r="B1009" s="267">
        <v>0</v>
      </c>
      <c r="C1009" s="267"/>
      <c r="D1009" s="268" t="e">
        <f t="shared" ref="D1009:D1072" si="22">C1009/B1009</f>
        <v>#DIV/0!</v>
      </c>
      <c r="E1009" s="269"/>
    </row>
    <row r="1010" customHeight="1" spans="1:5">
      <c r="A1010" s="278" t="s">
        <v>838</v>
      </c>
      <c r="B1010" s="267">
        <v>0</v>
      </c>
      <c r="C1010" s="267"/>
      <c r="D1010" s="268" t="e">
        <f t="shared" si="22"/>
        <v>#DIV/0!</v>
      </c>
      <c r="E1010" s="269"/>
    </row>
    <row r="1011" customHeight="1" spans="1:5">
      <c r="A1011" s="274" t="s">
        <v>839</v>
      </c>
      <c r="B1011" s="275">
        <v>0</v>
      </c>
      <c r="C1011" s="275">
        <f>SUM(C1012:C1013)</f>
        <v>0</v>
      </c>
      <c r="D1011" s="276" t="e">
        <f t="shared" si="22"/>
        <v>#DIV/0!</v>
      </c>
      <c r="E1011" s="277"/>
    </row>
    <row r="1012" customHeight="1" spans="1:5">
      <c r="A1012" s="278" t="s">
        <v>840</v>
      </c>
      <c r="B1012" s="267">
        <v>0</v>
      </c>
      <c r="C1012" s="267"/>
      <c r="D1012" s="268" t="e">
        <f t="shared" si="22"/>
        <v>#DIV/0!</v>
      </c>
      <c r="E1012" s="269"/>
    </row>
    <row r="1013" customHeight="1" spans="1:5">
      <c r="A1013" s="278" t="s">
        <v>841</v>
      </c>
      <c r="B1013" s="267">
        <v>0</v>
      </c>
      <c r="C1013" s="267"/>
      <c r="D1013" s="268" t="e">
        <f t="shared" si="22"/>
        <v>#DIV/0!</v>
      </c>
      <c r="E1013" s="269"/>
    </row>
    <row r="1014" customHeight="1" spans="1:5">
      <c r="A1014" s="270" t="s">
        <v>842</v>
      </c>
      <c r="B1014" s="271">
        <f>B1015+B1025+B1041+B1046+B1057+B1064+B1072</f>
        <v>8253</v>
      </c>
      <c r="C1014" s="271">
        <f>C1015+C1025+C1041+C1046+C1057+C1064+C1072</f>
        <v>20000</v>
      </c>
      <c r="D1014" s="272">
        <f t="shared" si="22"/>
        <v>2.42336120198716</v>
      </c>
      <c r="E1014" s="273"/>
    </row>
    <row r="1015" customHeight="1" spans="1:5">
      <c r="A1015" s="274" t="s">
        <v>843</v>
      </c>
      <c r="B1015" s="275">
        <v>0</v>
      </c>
      <c r="C1015" s="275">
        <f>SUM(C1016:C1024)</f>
        <v>0</v>
      </c>
      <c r="D1015" s="276" t="e">
        <f t="shared" si="22"/>
        <v>#DIV/0!</v>
      </c>
      <c r="E1015" s="277"/>
    </row>
    <row r="1016" customHeight="1" spans="1:5">
      <c r="A1016" s="278" t="s">
        <v>75</v>
      </c>
      <c r="B1016" s="267">
        <v>0</v>
      </c>
      <c r="C1016" s="267"/>
      <c r="D1016" s="268" t="e">
        <f t="shared" si="22"/>
        <v>#DIV/0!</v>
      </c>
      <c r="E1016" s="269"/>
    </row>
    <row r="1017" customHeight="1" spans="1:5">
      <c r="A1017" s="278" t="s">
        <v>76</v>
      </c>
      <c r="B1017" s="267">
        <v>0</v>
      </c>
      <c r="C1017" s="267"/>
      <c r="D1017" s="268" t="e">
        <f t="shared" si="22"/>
        <v>#DIV/0!</v>
      </c>
      <c r="E1017" s="269"/>
    </row>
    <row r="1018" customHeight="1" spans="1:5">
      <c r="A1018" s="278" t="s">
        <v>77</v>
      </c>
      <c r="B1018" s="267">
        <v>0</v>
      </c>
      <c r="C1018" s="267"/>
      <c r="D1018" s="268" t="e">
        <f t="shared" si="22"/>
        <v>#DIV/0!</v>
      </c>
      <c r="E1018" s="269"/>
    </row>
    <row r="1019" customHeight="1" spans="1:5">
      <c r="A1019" s="278" t="s">
        <v>844</v>
      </c>
      <c r="B1019" s="267">
        <v>0</v>
      </c>
      <c r="C1019" s="267"/>
      <c r="D1019" s="268" t="e">
        <f t="shared" si="22"/>
        <v>#DIV/0!</v>
      </c>
      <c r="E1019" s="269"/>
    </row>
    <row r="1020" customHeight="1" spans="1:5">
      <c r="A1020" s="278" t="s">
        <v>845</v>
      </c>
      <c r="B1020" s="267">
        <v>0</v>
      </c>
      <c r="C1020" s="267"/>
      <c r="D1020" s="268" t="e">
        <f t="shared" si="22"/>
        <v>#DIV/0!</v>
      </c>
      <c r="E1020" s="269"/>
    </row>
    <row r="1021" customHeight="1" spans="1:5">
      <c r="A1021" s="278" t="s">
        <v>846</v>
      </c>
      <c r="B1021" s="267">
        <v>0</v>
      </c>
      <c r="C1021" s="267"/>
      <c r="D1021" s="268" t="e">
        <f t="shared" si="22"/>
        <v>#DIV/0!</v>
      </c>
      <c r="E1021" s="269"/>
    </row>
    <row r="1022" customHeight="1" spans="1:5">
      <c r="A1022" s="278" t="s">
        <v>847</v>
      </c>
      <c r="B1022" s="267">
        <v>0</v>
      </c>
      <c r="C1022" s="267"/>
      <c r="D1022" s="268" t="e">
        <f t="shared" si="22"/>
        <v>#DIV/0!</v>
      </c>
      <c r="E1022" s="269"/>
    </row>
    <row r="1023" customHeight="1" spans="1:5">
      <c r="A1023" s="278" t="s">
        <v>848</v>
      </c>
      <c r="B1023" s="267">
        <v>0</v>
      </c>
      <c r="C1023" s="267"/>
      <c r="D1023" s="268" t="e">
        <f t="shared" si="22"/>
        <v>#DIV/0!</v>
      </c>
      <c r="E1023" s="269"/>
    </row>
    <row r="1024" s="261" customFormat="1" customHeight="1" spans="1:40">
      <c r="A1024" s="278" t="s">
        <v>849</v>
      </c>
      <c r="B1024" s="267">
        <v>0</v>
      </c>
      <c r="C1024" s="267"/>
      <c r="D1024" s="268" t="e">
        <f t="shared" si="22"/>
        <v>#DIV/0!</v>
      </c>
      <c r="E1024" s="269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</row>
    <row r="1025" customHeight="1" spans="1:5">
      <c r="A1025" s="274" t="s">
        <v>850</v>
      </c>
      <c r="B1025" s="275">
        <v>0</v>
      </c>
      <c r="C1025" s="275">
        <f>SUM(C1026:C1040)</f>
        <v>0</v>
      </c>
      <c r="D1025" s="276" t="e">
        <f t="shared" si="22"/>
        <v>#DIV/0!</v>
      </c>
      <c r="E1025" s="277"/>
    </row>
    <row r="1026" customHeight="1" spans="1:5">
      <c r="A1026" s="278" t="s">
        <v>75</v>
      </c>
      <c r="B1026" s="267">
        <v>0</v>
      </c>
      <c r="C1026" s="267"/>
      <c r="D1026" s="268" t="e">
        <f t="shared" si="22"/>
        <v>#DIV/0!</v>
      </c>
      <c r="E1026" s="269"/>
    </row>
    <row r="1027" customHeight="1" spans="1:5">
      <c r="A1027" s="278" t="s">
        <v>76</v>
      </c>
      <c r="B1027" s="267">
        <v>0</v>
      </c>
      <c r="C1027" s="267"/>
      <c r="D1027" s="268" t="e">
        <f t="shared" si="22"/>
        <v>#DIV/0!</v>
      </c>
      <c r="E1027" s="269"/>
    </row>
    <row r="1028" customHeight="1" spans="1:5">
      <c r="A1028" s="278" t="s">
        <v>77</v>
      </c>
      <c r="B1028" s="267">
        <v>0</v>
      </c>
      <c r="C1028" s="267"/>
      <c r="D1028" s="268" t="e">
        <f t="shared" si="22"/>
        <v>#DIV/0!</v>
      </c>
      <c r="E1028" s="269"/>
    </row>
    <row r="1029" s="261" customFormat="1" customHeight="1" spans="1:40">
      <c r="A1029" s="278" t="s">
        <v>851</v>
      </c>
      <c r="B1029" s="267">
        <v>0</v>
      </c>
      <c r="C1029" s="267"/>
      <c r="D1029" s="268" t="e">
        <f t="shared" si="22"/>
        <v>#DIV/0!</v>
      </c>
      <c r="E1029" s="269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</row>
    <row r="1030" customHeight="1" spans="1:5">
      <c r="A1030" s="278" t="s">
        <v>852</v>
      </c>
      <c r="B1030" s="267">
        <v>0</v>
      </c>
      <c r="C1030" s="267"/>
      <c r="D1030" s="268" t="e">
        <f t="shared" si="22"/>
        <v>#DIV/0!</v>
      </c>
      <c r="E1030" s="269"/>
    </row>
    <row r="1031" customHeight="1" spans="1:5">
      <c r="A1031" s="278" t="s">
        <v>853</v>
      </c>
      <c r="B1031" s="267">
        <v>0</v>
      </c>
      <c r="C1031" s="267"/>
      <c r="D1031" s="268" t="e">
        <f t="shared" si="22"/>
        <v>#DIV/0!</v>
      </c>
      <c r="E1031" s="269"/>
    </row>
    <row r="1032" customHeight="1" spans="1:5">
      <c r="A1032" s="278" t="s">
        <v>854</v>
      </c>
      <c r="B1032" s="267">
        <v>0</v>
      </c>
      <c r="C1032" s="267"/>
      <c r="D1032" s="268" t="e">
        <f t="shared" si="22"/>
        <v>#DIV/0!</v>
      </c>
      <c r="E1032" s="269"/>
    </row>
    <row r="1033" customHeight="1" spans="1:5">
      <c r="A1033" s="278" t="s">
        <v>855</v>
      </c>
      <c r="B1033" s="267">
        <v>0</v>
      </c>
      <c r="C1033" s="267"/>
      <c r="D1033" s="268" t="e">
        <f t="shared" si="22"/>
        <v>#DIV/0!</v>
      </c>
      <c r="E1033" s="269"/>
    </row>
    <row r="1034" customHeight="1" spans="1:5">
      <c r="A1034" s="278" t="s">
        <v>856</v>
      </c>
      <c r="B1034" s="267">
        <v>0</v>
      </c>
      <c r="C1034" s="267"/>
      <c r="D1034" s="268" t="e">
        <f t="shared" si="22"/>
        <v>#DIV/0!</v>
      </c>
      <c r="E1034" s="269"/>
    </row>
    <row r="1035" customHeight="1" spans="1:5">
      <c r="A1035" s="278" t="s">
        <v>857</v>
      </c>
      <c r="B1035" s="267">
        <v>0</v>
      </c>
      <c r="C1035" s="267"/>
      <c r="D1035" s="268" t="e">
        <f t="shared" si="22"/>
        <v>#DIV/0!</v>
      </c>
      <c r="E1035" s="269"/>
    </row>
    <row r="1036" customHeight="1" spans="1:5">
      <c r="A1036" s="278" t="s">
        <v>858</v>
      </c>
      <c r="B1036" s="267">
        <v>0</v>
      </c>
      <c r="C1036" s="267"/>
      <c r="D1036" s="268" t="e">
        <f t="shared" si="22"/>
        <v>#DIV/0!</v>
      </c>
      <c r="E1036" s="269"/>
    </row>
    <row r="1037" customHeight="1" spans="1:5">
      <c r="A1037" s="278" t="s">
        <v>859</v>
      </c>
      <c r="B1037" s="267">
        <v>0</v>
      </c>
      <c r="C1037" s="267"/>
      <c r="D1037" s="268" t="e">
        <f t="shared" si="22"/>
        <v>#DIV/0!</v>
      </c>
      <c r="E1037" s="269"/>
    </row>
    <row r="1038" customHeight="1" spans="1:5">
      <c r="A1038" s="278" t="s">
        <v>860</v>
      </c>
      <c r="B1038" s="267">
        <v>0</v>
      </c>
      <c r="C1038" s="267"/>
      <c r="D1038" s="268" t="e">
        <f t="shared" si="22"/>
        <v>#DIV/0!</v>
      </c>
      <c r="E1038" s="269"/>
    </row>
    <row r="1039" customHeight="1" spans="1:5">
      <c r="A1039" s="278" t="s">
        <v>861</v>
      </c>
      <c r="B1039" s="267">
        <v>0</v>
      </c>
      <c r="C1039" s="267"/>
      <c r="D1039" s="268" t="e">
        <f t="shared" si="22"/>
        <v>#DIV/0!</v>
      </c>
      <c r="E1039" s="269"/>
    </row>
    <row r="1040" customHeight="1" spans="1:5">
      <c r="A1040" s="278" t="s">
        <v>862</v>
      </c>
      <c r="B1040" s="267">
        <v>0</v>
      </c>
      <c r="C1040" s="267"/>
      <c r="D1040" s="268" t="e">
        <f t="shared" si="22"/>
        <v>#DIV/0!</v>
      </c>
      <c r="E1040" s="269"/>
    </row>
    <row r="1041" customHeight="1" spans="1:5">
      <c r="A1041" s="274" t="s">
        <v>863</v>
      </c>
      <c r="B1041" s="275">
        <v>0</v>
      </c>
      <c r="C1041" s="275">
        <f>SUM(C1042:C1045)</f>
        <v>0</v>
      </c>
      <c r="D1041" s="276" t="e">
        <f t="shared" si="22"/>
        <v>#DIV/0!</v>
      </c>
      <c r="E1041" s="277"/>
    </row>
    <row r="1042" customHeight="1" spans="1:5">
      <c r="A1042" s="278" t="s">
        <v>75</v>
      </c>
      <c r="B1042" s="267">
        <v>0</v>
      </c>
      <c r="C1042" s="267"/>
      <c r="D1042" s="268" t="e">
        <f t="shared" si="22"/>
        <v>#DIV/0!</v>
      </c>
      <c r="E1042" s="269"/>
    </row>
    <row r="1043" s="261" customFormat="1" customHeight="1" spans="1:40">
      <c r="A1043" s="278" t="s">
        <v>76</v>
      </c>
      <c r="B1043" s="267">
        <v>0</v>
      </c>
      <c r="C1043" s="267"/>
      <c r="D1043" s="268" t="e">
        <f t="shared" si="22"/>
        <v>#DIV/0!</v>
      </c>
      <c r="E1043" s="269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</row>
    <row r="1044" customHeight="1" spans="1:5">
      <c r="A1044" s="278" t="s">
        <v>77</v>
      </c>
      <c r="B1044" s="267">
        <v>0</v>
      </c>
      <c r="C1044" s="267"/>
      <c r="D1044" s="268" t="e">
        <f t="shared" si="22"/>
        <v>#DIV/0!</v>
      </c>
      <c r="E1044" s="269"/>
    </row>
    <row r="1045" customHeight="1" spans="1:5">
      <c r="A1045" s="278" t="s">
        <v>864</v>
      </c>
      <c r="B1045" s="267">
        <v>0</v>
      </c>
      <c r="C1045" s="267"/>
      <c r="D1045" s="268" t="e">
        <f t="shared" si="22"/>
        <v>#DIV/0!</v>
      </c>
      <c r="E1045" s="269"/>
    </row>
    <row r="1046" customHeight="1" spans="1:5">
      <c r="A1046" s="274" t="s">
        <v>865</v>
      </c>
      <c r="B1046" s="275">
        <v>0</v>
      </c>
      <c r="C1046" s="275">
        <f>SUM(C1047:C1056)</f>
        <v>0</v>
      </c>
      <c r="D1046" s="276" t="e">
        <f t="shared" si="22"/>
        <v>#DIV/0!</v>
      </c>
      <c r="E1046" s="277"/>
    </row>
    <row r="1047" customHeight="1" spans="1:5">
      <c r="A1047" s="278" t="s">
        <v>75</v>
      </c>
      <c r="B1047" s="267">
        <v>0</v>
      </c>
      <c r="C1047" s="267"/>
      <c r="D1047" s="268" t="e">
        <f t="shared" si="22"/>
        <v>#DIV/0!</v>
      </c>
      <c r="E1047" s="269"/>
    </row>
    <row r="1048" customHeight="1" spans="1:5">
      <c r="A1048" s="278" t="s">
        <v>76</v>
      </c>
      <c r="B1048" s="267">
        <v>0</v>
      </c>
      <c r="C1048" s="267"/>
      <c r="D1048" s="268" t="e">
        <f t="shared" si="22"/>
        <v>#DIV/0!</v>
      </c>
      <c r="E1048" s="269"/>
    </row>
    <row r="1049" customHeight="1" spans="1:5">
      <c r="A1049" s="278" t="s">
        <v>77</v>
      </c>
      <c r="B1049" s="267">
        <v>0</v>
      </c>
      <c r="C1049" s="267"/>
      <c r="D1049" s="268" t="e">
        <f t="shared" si="22"/>
        <v>#DIV/0!</v>
      </c>
      <c r="E1049" s="269"/>
    </row>
    <row r="1050" customHeight="1" spans="1:5">
      <c r="A1050" s="278" t="s">
        <v>866</v>
      </c>
      <c r="B1050" s="267">
        <v>0</v>
      </c>
      <c r="C1050" s="267"/>
      <c r="D1050" s="268" t="e">
        <f t="shared" si="22"/>
        <v>#DIV/0!</v>
      </c>
      <c r="E1050" s="269"/>
    </row>
    <row r="1051" s="261" customFormat="1" customHeight="1" spans="1:40">
      <c r="A1051" s="278" t="s">
        <v>867</v>
      </c>
      <c r="B1051" s="267">
        <v>0</v>
      </c>
      <c r="C1051" s="267"/>
      <c r="D1051" s="268" t="e">
        <f t="shared" si="22"/>
        <v>#DIV/0!</v>
      </c>
      <c r="E1051" s="269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</row>
    <row r="1052" customHeight="1" spans="1:5">
      <c r="A1052" s="278" t="s">
        <v>868</v>
      </c>
      <c r="B1052" s="267">
        <v>0</v>
      </c>
      <c r="C1052" s="267"/>
      <c r="D1052" s="268" t="e">
        <f t="shared" si="22"/>
        <v>#DIV/0!</v>
      </c>
      <c r="E1052" s="269"/>
    </row>
    <row r="1053" customHeight="1" spans="1:5">
      <c r="A1053" s="278" t="s">
        <v>869</v>
      </c>
      <c r="B1053" s="267">
        <v>0</v>
      </c>
      <c r="C1053" s="267"/>
      <c r="D1053" s="268" t="e">
        <f t="shared" si="22"/>
        <v>#DIV/0!</v>
      </c>
      <c r="E1053" s="269"/>
    </row>
    <row r="1054" customHeight="1" spans="1:5">
      <c r="A1054" s="278" t="s">
        <v>870</v>
      </c>
      <c r="B1054" s="267">
        <v>0</v>
      </c>
      <c r="C1054" s="267"/>
      <c r="D1054" s="268" t="e">
        <f t="shared" si="22"/>
        <v>#DIV/0!</v>
      </c>
      <c r="E1054" s="269"/>
    </row>
    <row r="1055" customHeight="1" spans="1:5">
      <c r="A1055" s="278" t="s">
        <v>84</v>
      </c>
      <c r="B1055" s="267">
        <v>0</v>
      </c>
      <c r="C1055" s="267"/>
      <c r="D1055" s="268" t="e">
        <f t="shared" si="22"/>
        <v>#DIV/0!</v>
      </c>
      <c r="E1055" s="269"/>
    </row>
    <row r="1056" customHeight="1" spans="1:5">
      <c r="A1056" s="278" t="s">
        <v>871</v>
      </c>
      <c r="B1056" s="267">
        <v>0</v>
      </c>
      <c r="C1056" s="267"/>
      <c r="D1056" s="268" t="e">
        <f t="shared" si="22"/>
        <v>#DIV/0!</v>
      </c>
      <c r="E1056" s="269"/>
    </row>
    <row r="1057" s="261" customFormat="1" customHeight="1" spans="1:40">
      <c r="A1057" s="274" t="s">
        <v>872</v>
      </c>
      <c r="B1057" s="275">
        <f>SUM(B1058:B1063)</f>
        <v>1286</v>
      </c>
      <c r="C1057" s="275">
        <f>SUM(C1058:C1063)</f>
        <v>385</v>
      </c>
      <c r="D1057" s="276">
        <f t="shared" si="22"/>
        <v>0.299377916018663</v>
      </c>
      <c r="E1057" s="277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</row>
    <row r="1058" customHeight="1" spans="1:5">
      <c r="A1058" s="278" t="s">
        <v>75</v>
      </c>
      <c r="B1058" s="267">
        <v>278</v>
      </c>
      <c r="C1058" s="267">
        <v>325</v>
      </c>
      <c r="D1058" s="268">
        <f t="shared" si="22"/>
        <v>1.16906474820144</v>
      </c>
      <c r="E1058" s="269"/>
    </row>
    <row r="1059" customHeight="1" spans="1:5">
      <c r="A1059" s="278" t="s">
        <v>76</v>
      </c>
      <c r="B1059" s="267">
        <v>1008</v>
      </c>
      <c r="C1059" s="267">
        <v>60</v>
      </c>
      <c r="D1059" s="268">
        <f t="shared" si="22"/>
        <v>0.0595238095238095</v>
      </c>
      <c r="E1059" s="269"/>
    </row>
    <row r="1060" customHeight="1" spans="1:5">
      <c r="A1060" s="278" t="s">
        <v>77</v>
      </c>
      <c r="B1060" s="267">
        <v>0</v>
      </c>
      <c r="C1060" s="267"/>
      <c r="D1060" s="268" t="e">
        <f t="shared" si="22"/>
        <v>#DIV/0!</v>
      </c>
      <c r="E1060" s="269"/>
    </row>
    <row r="1061" customHeight="1" spans="1:5">
      <c r="A1061" s="278" t="s">
        <v>873</v>
      </c>
      <c r="B1061" s="267">
        <v>0</v>
      </c>
      <c r="C1061" s="267"/>
      <c r="D1061" s="268" t="e">
        <f t="shared" si="22"/>
        <v>#DIV/0!</v>
      </c>
      <c r="E1061" s="269"/>
    </row>
    <row r="1062" customHeight="1" spans="1:5">
      <c r="A1062" s="278" t="s">
        <v>874</v>
      </c>
      <c r="B1062" s="267">
        <v>0</v>
      </c>
      <c r="C1062" s="267"/>
      <c r="D1062" s="268" t="e">
        <f t="shared" si="22"/>
        <v>#DIV/0!</v>
      </c>
      <c r="E1062" s="269"/>
    </row>
    <row r="1063" customHeight="1" spans="1:5">
      <c r="A1063" s="278" t="s">
        <v>875</v>
      </c>
      <c r="B1063" s="267">
        <v>0</v>
      </c>
      <c r="C1063" s="267"/>
      <c r="D1063" s="268" t="e">
        <f t="shared" si="22"/>
        <v>#DIV/0!</v>
      </c>
      <c r="E1063" s="269"/>
    </row>
    <row r="1064" s="261" customFormat="1" customHeight="1" spans="1:40">
      <c r="A1064" s="274" t="s">
        <v>876</v>
      </c>
      <c r="B1064" s="275">
        <v>4253</v>
      </c>
      <c r="C1064" s="275">
        <f>SUM(C1065:C1071)</f>
        <v>17050</v>
      </c>
      <c r="D1064" s="276">
        <f t="shared" si="22"/>
        <v>4.00893486950388</v>
      </c>
      <c r="E1064" s="277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</row>
    <row r="1065" customHeight="1" spans="1:5">
      <c r="A1065" s="278" t="s">
        <v>75</v>
      </c>
      <c r="B1065" s="267">
        <v>706</v>
      </c>
      <c r="C1065" s="267">
        <v>1300</v>
      </c>
      <c r="D1065" s="268">
        <f t="shared" si="22"/>
        <v>1.8413597733711</v>
      </c>
      <c r="E1065" s="269"/>
    </row>
    <row r="1066" customHeight="1" spans="1:5">
      <c r="A1066" s="278" t="s">
        <v>76</v>
      </c>
      <c r="B1066" s="267">
        <v>0</v>
      </c>
      <c r="C1066" s="267"/>
      <c r="D1066" s="268" t="e">
        <f t="shared" si="22"/>
        <v>#DIV/0!</v>
      </c>
      <c r="E1066" s="269"/>
    </row>
    <row r="1067" customHeight="1" spans="1:5">
      <c r="A1067" s="278" t="s">
        <v>77</v>
      </c>
      <c r="B1067" s="267">
        <v>0</v>
      </c>
      <c r="C1067" s="267"/>
      <c r="D1067" s="268" t="e">
        <f t="shared" si="22"/>
        <v>#DIV/0!</v>
      </c>
      <c r="E1067" s="269"/>
    </row>
    <row r="1068" customHeight="1" spans="1:5">
      <c r="A1068" s="278" t="s">
        <v>877</v>
      </c>
      <c r="B1068" s="267">
        <v>0</v>
      </c>
      <c r="C1068" s="267"/>
      <c r="D1068" s="268" t="e">
        <f t="shared" si="22"/>
        <v>#DIV/0!</v>
      </c>
      <c r="E1068" s="269"/>
    </row>
    <row r="1069" customHeight="1" spans="1:5">
      <c r="A1069" s="278" t="s">
        <v>878</v>
      </c>
      <c r="B1069" s="267">
        <v>682</v>
      </c>
      <c r="C1069" s="267">
        <v>1200</v>
      </c>
      <c r="D1069" s="268">
        <f t="shared" si="22"/>
        <v>1.75953079178886</v>
      </c>
      <c r="E1069" s="269"/>
    </row>
    <row r="1070" customHeight="1" spans="1:5">
      <c r="A1070" s="278" t="s">
        <v>879</v>
      </c>
      <c r="B1070" s="267">
        <v>0</v>
      </c>
      <c r="C1070" s="267"/>
      <c r="D1070" s="268" t="e">
        <f t="shared" si="22"/>
        <v>#DIV/0!</v>
      </c>
      <c r="E1070" s="269"/>
    </row>
    <row r="1071" s="262" customFormat="1" customHeight="1" spans="1:40">
      <c r="A1071" s="278" t="s">
        <v>880</v>
      </c>
      <c r="B1071" s="267">
        <v>2865</v>
      </c>
      <c r="C1071" s="267">
        <v>14550</v>
      </c>
      <c r="D1071" s="268">
        <f t="shared" si="22"/>
        <v>5.07853403141361</v>
      </c>
      <c r="E1071" s="269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</row>
    <row r="1072" s="261" customFormat="1" customHeight="1" spans="1:40">
      <c r="A1072" s="274" t="s">
        <v>881</v>
      </c>
      <c r="B1072" s="275">
        <v>2714</v>
      </c>
      <c r="C1072" s="275">
        <f>SUM(C1073:C1077)</f>
        <v>2565</v>
      </c>
      <c r="D1072" s="276">
        <f t="shared" si="22"/>
        <v>0.945099484156227</v>
      </c>
      <c r="E1072" s="277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</row>
    <row r="1073" customHeight="1" spans="1:5">
      <c r="A1073" s="278" t="s">
        <v>882</v>
      </c>
      <c r="B1073" s="267">
        <v>0</v>
      </c>
      <c r="C1073" s="267"/>
      <c r="D1073" s="268" t="e">
        <f t="shared" ref="D1073:D1136" si="23">C1073/B1073</f>
        <v>#DIV/0!</v>
      </c>
      <c r="E1073" s="269"/>
    </row>
    <row r="1074" customHeight="1" spans="1:5">
      <c r="A1074" s="278" t="s">
        <v>883</v>
      </c>
      <c r="B1074" s="267">
        <v>2040</v>
      </c>
      <c r="C1074" s="267">
        <v>2115</v>
      </c>
      <c r="D1074" s="268">
        <f t="shared" si="23"/>
        <v>1.03676470588235</v>
      </c>
      <c r="E1074" s="269"/>
    </row>
    <row r="1075" customHeight="1" spans="1:5">
      <c r="A1075" s="278" t="s">
        <v>884</v>
      </c>
      <c r="B1075" s="267">
        <v>0</v>
      </c>
      <c r="C1075" s="267"/>
      <c r="D1075" s="268" t="e">
        <f t="shared" si="23"/>
        <v>#DIV/0!</v>
      </c>
      <c r="E1075" s="269"/>
    </row>
    <row r="1076" customHeight="1" spans="1:5">
      <c r="A1076" s="278" t="s">
        <v>885</v>
      </c>
      <c r="B1076" s="267">
        <v>0</v>
      </c>
      <c r="C1076" s="267"/>
      <c r="D1076" s="268" t="e">
        <f t="shared" si="23"/>
        <v>#DIV/0!</v>
      </c>
      <c r="E1076" s="269"/>
    </row>
    <row r="1077" customHeight="1" spans="1:5">
      <c r="A1077" s="278" t="s">
        <v>886</v>
      </c>
      <c r="B1077" s="267">
        <v>674</v>
      </c>
      <c r="C1077" s="267">
        <v>450</v>
      </c>
      <c r="D1077" s="268">
        <f t="shared" si="23"/>
        <v>0.667655786350148</v>
      </c>
      <c r="E1077" s="269"/>
    </row>
    <row r="1078" customHeight="1" spans="1:5">
      <c r="A1078" s="270" t="s">
        <v>887</v>
      </c>
      <c r="B1078" s="271">
        <v>2559</v>
      </c>
      <c r="C1078" s="271">
        <f>C1079+C1089+C1095</f>
        <v>2600</v>
      </c>
      <c r="D1078" s="272">
        <f t="shared" si="23"/>
        <v>1.01602188354826</v>
      </c>
      <c r="E1078" s="273"/>
    </row>
    <row r="1079" customHeight="1" spans="1:5">
      <c r="A1079" s="274" t="s">
        <v>888</v>
      </c>
      <c r="B1079" s="275">
        <v>292</v>
      </c>
      <c r="C1079" s="275">
        <f>SUM(C1080:C1088)</f>
        <v>320</v>
      </c>
      <c r="D1079" s="276">
        <f t="shared" si="23"/>
        <v>1.0958904109589</v>
      </c>
      <c r="E1079" s="277"/>
    </row>
    <row r="1080" customHeight="1" spans="1:5">
      <c r="A1080" s="278" t="s">
        <v>75</v>
      </c>
      <c r="B1080" s="267">
        <v>292</v>
      </c>
      <c r="C1080" s="267">
        <v>320</v>
      </c>
      <c r="D1080" s="268">
        <f t="shared" si="23"/>
        <v>1.0958904109589</v>
      </c>
      <c r="E1080" s="269"/>
    </row>
    <row r="1081" customHeight="1" spans="1:5">
      <c r="A1081" s="278" t="s">
        <v>76</v>
      </c>
      <c r="B1081" s="267">
        <v>0</v>
      </c>
      <c r="C1081" s="267"/>
      <c r="D1081" s="268" t="e">
        <f t="shared" si="23"/>
        <v>#DIV/0!</v>
      </c>
      <c r="E1081" s="269"/>
    </row>
    <row r="1082" s="261" customFormat="1" customHeight="1" spans="1:40">
      <c r="A1082" s="278" t="s">
        <v>77</v>
      </c>
      <c r="B1082" s="267">
        <v>0</v>
      </c>
      <c r="C1082" s="267"/>
      <c r="D1082" s="268" t="e">
        <f t="shared" si="23"/>
        <v>#DIV/0!</v>
      </c>
      <c r="E1082" s="269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</row>
    <row r="1083" customHeight="1" spans="1:5">
      <c r="A1083" s="278" t="s">
        <v>889</v>
      </c>
      <c r="B1083" s="267">
        <v>0</v>
      </c>
      <c r="C1083" s="267"/>
      <c r="D1083" s="268" t="e">
        <f t="shared" si="23"/>
        <v>#DIV/0!</v>
      </c>
      <c r="E1083" s="269"/>
    </row>
    <row r="1084" customHeight="1" spans="1:5">
      <c r="A1084" s="278" t="s">
        <v>890</v>
      </c>
      <c r="B1084" s="267">
        <v>0</v>
      </c>
      <c r="C1084" s="267"/>
      <c r="D1084" s="268" t="e">
        <f t="shared" si="23"/>
        <v>#DIV/0!</v>
      </c>
      <c r="E1084" s="269"/>
    </row>
    <row r="1085" customHeight="1" spans="1:5">
      <c r="A1085" s="278" t="s">
        <v>891</v>
      </c>
      <c r="B1085" s="267">
        <v>0</v>
      </c>
      <c r="C1085" s="267"/>
      <c r="D1085" s="268" t="e">
        <f t="shared" si="23"/>
        <v>#DIV/0!</v>
      </c>
      <c r="E1085" s="269"/>
    </row>
    <row r="1086" customHeight="1" spans="1:5">
      <c r="A1086" s="278" t="s">
        <v>892</v>
      </c>
      <c r="B1086" s="267">
        <v>0</v>
      </c>
      <c r="C1086" s="267"/>
      <c r="D1086" s="268" t="e">
        <f t="shared" si="23"/>
        <v>#DIV/0!</v>
      </c>
      <c r="E1086" s="269"/>
    </row>
    <row r="1087" customHeight="1" spans="1:5">
      <c r="A1087" s="278" t="s">
        <v>84</v>
      </c>
      <c r="B1087" s="267">
        <v>0</v>
      </c>
      <c r="C1087" s="267"/>
      <c r="D1087" s="268" t="e">
        <f t="shared" si="23"/>
        <v>#DIV/0!</v>
      </c>
      <c r="E1087" s="269"/>
    </row>
    <row r="1088" customHeight="1" spans="1:5">
      <c r="A1088" s="278" t="s">
        <v>893</v>
      </c>
      <c r="B1088" s="267">
        <v>0</v>
      </c>
      <c r="C1088" s="267">
        <v>0</v>
      </c>
      <c r="D1088" s="268" t="e">
        <f t="shared" si="23"/>
        <v>#DIV/0!</v>
      </c>
      <c r="E1088" s="269"/>
    </row>
    <row r="1089" s="261" customFormat="1" customHeight="1" spans="1:40">
      <c r="A1089" s="274" t="s">
        <v>894</v>
      </c>
      <c r="B1089" s="275">
        <v>0</v>
      </c>
      <c r="C1089" s="275">
        <f>SUM(C1090:C1094)</f>
        <v>0</v>
      </c>
      <c r="D1089" s="276" t="e">
        <f t="shared" si="23"/>
        <v>#DIV/0!</v>
      </c>
      <c r="E1089" s="277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</row>
    <row r="1090" customHeight="1" spans="1:5">
      <c r="A1090" s="278" t="s">
        <v>75</v>
      </c>
      <c r="B1090" s="267">
        <v>0</v>
      </c>
      <c r="C1090" s="267"/>
      <c r="D1090" s="268" t="e">
        <f t="shared" si="23"/>
        <v>#DIV/0!</v>
      </c>
      <c r="E1090" s="269"/>
    </row>
    <row r="1091" customHeight="1" spans="1:5">
      <c r="A1091" s="278" t="s">
        <v>76</v>
      </c>
      <c r="B1091" s="267">
        <v>0</v>
      </c>
      <c r="C1091" s="267"/>
      <c r="D1091" s="268" t="e">
        <f t="shared" si="23"/>
        <v>#DIV/0!</v>
      </c>
      <c r="E1091" s="269"/>
    </row>
    <row r="1092" customHeight="1" spans="1:5">
      <c r="A1092" s="278" t="s">
        <v>77</v>
      </c>
      <c r="B1092" s="267">
        <v>0</v>
      </c>
      <c r="C1092" s="267"/>
      <c r="D1092" s="268" t="e">
        <f t="shared" si="23"/>
        <v>#DIV/0!</v>
      </c>
      <c r="E1092" s="269"/>
    </row>
    <row r="1093" customHeight="1" spans="1:5">
      <c r="A1093" s="278" t="s">
        <v>895</v>
      </c>
      <c r="B1093" s="267">
        <v>0</v>
      </c>
      <c r="C1093" s="267"/>
      <c r="D1093" s="268" t="e">
        <f t="shared" si="23"/>
        <v>#DIV/0!</v>
      </c>
      <c r="E1093" s="269"/>
    </row>
    <row r="1094" customHeight="1" spans="1:5">
      <c r="A1094" s="278" t="s">
        <v>896</v>
      </c>
      <c r="B1094" s="267">
        <v>0</v>
      </c>
      <c r="C1094" s="267"/>
      <c r="D1094" s="268" t="e">
        <f t="shared" si="23"/>
        <v>#DIV/0!</v>
      </c>
      <c r="E1094" s="269"/>
    </row>
    <row r="1095" s="261" customFormat="1" customHeight="1" spans="1:40">
      <c r="A1095" s="274" t="s">
        <v>897</v>
      </c>
      <c r="B1095" s="275">
        <v>2267</v>
      </c>
      <c r="C1095" s="275">
        <f>SUM(C1096:C1097)</f>
        <v>2280</v>
      </c>
      <c r="D1095" s="276">
        <f t="shared" si="23"/>
        <v>1.00573445081606</v>
      </c>
      <c r="E1095" s="277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</row>
    <row r="1096" customHeight="1" spans="1:5">
      <c r="A1096" s="278" t="s">
        <v>898</v>
      </c>
      <c r="B1096" s="267">
        <v>0</v>
      </c>
      <c r="C1096" s="267"/>
      <c r="D1096" s="268" t="e">
        <f t="shared" si="23"/>
        <v>#DIV/0!</v>
      </c>
      <c r="E1096" s="269"/>
    </row>
    <row r="1097" customHeight="1" spans="1:5">
      <c r="A1097" s="278" t="s">
        <v>899</v>
      </c>
      <c r="B1097" s="267">
        <v>2267</v>
      </c>
      <c r="C1097" s="267">
        <v>2280</v>
      </c>
      <c r="D1097" s="268">
        <f t="shared" si="23"/>
        <v>1.00573445081606</v>
      </c>
      <c r="E1097" s="269"/>
    </row>
    <row r="1098" s="262" customFormat="1" customHeight="1" spans="1:40">
      <c r="A1098" s="270" t="s">
        <v>900</v>
      </c>
      <c r="B1098" s="271">
        <v>3079</v>
      </c>
      <c r="C1098" s="271">
        <f>C1099+C1106+C1116+C1122+C1125</f>
        <v>4000</v>
      </c>
      <c r="D1098" s="272">
        <f t="shared" si="23"/>
        <v>1.29912309191296</v>
      </c>
      <c r="E1098" s="273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</row>
    <row r="1099" s="261" customFormat="1" customHeight="1" spans="1:40">
      <c r="A1099" s="274" t="s">
        <v>901</v>
      </c>
      <c r="B1099" s="275">
        <v>0</v>
      </c>
      <c r="C1099" s="275">
        <f>SUM(C1100:C1105)</f>
        <v>0</v>
      </c>
      <c r="D1099" s="276" t="e">
        <f t="shared" si="23"/>
        <v>#DIV/0!</v>
      </c>
      <c r="E1099" s="277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</row>
    <row r="1100" customHeight="1" spans="1:5">
      <c r="A1100" s="278" t="s">
        <v>75</v>
      </c>
      <c r="B1100" s="267">
        <v>0</v>
      </c>
      <c r="C1100" s="267"/>
      <c r="D1100" s="268" t="e">
        <f t="shared" si="23"/>
        <v>#DIV/0!</v>
      </c>
      <c r="E1100" s="269"/>
    </row>
    <row r="1101" customHeight="1" spans="1:5">
      <c r="A1101" s="278" t="s">
        <v>76</v>
      </c>
      <c r="B1101" s="267">
        <v>0</v>
      </c>
      <c r="C1101" s="267"/>
      <c r="D1101" s="268" t="e">
        <f t="shared" si="23"/>
        <v>#DIV/0!</v>
      </c>
      <c r="E1101" s="269"/>
    </row>
    <row r="1102" customHeight="1" spans="1:5">
      <c r="A1102" s="278" t="s">
        <v>77</v>
      </c>
      <c r="B1102" s="267">
        <v>0</v>
      </c>
      <c r="C1102" s="267"/>
      <c r="D1102" s="268" t="e">
        <f t="shared" si="23"/>
        <v>#DIV/0!</v>
      </c>
      <c r="E1102" s="269"/>
    </row>
    <row r="1103" customHeight="1" spans="1:5">
      <c r="A1103" s="278" t="s">
        <v>902</v>
      </c>
      <c r="B1103" s="267">
        <v>0</v>
      </c>
      <c r="C1103" s="267"/>
      <c r="D1103" s="268" t="e">
        <f t="shared" si="23"/>
        <v>#DIV/0!</v>
      </c>
      <c r="E1103" s="269"/>
    </row>
    <row r="1104" customHeight="1" spans="1:5">
      <c r="A1104" s="278" t="s">
        <v>84</v>
      </c>
      <c r="B1104" s="267">
        <v>0</v>
      </c>
      <c r="C1104" s="267"/>
      <c r="D1104" s="268" t="e">
        <f t="shared" si="23"/>
        <v>#DIV/0!</v>
      </c>
      <c r="E1104" s="269"/>
    </row>
    <row r="1105" customHeight="1" spans="1:5">
      <c r="A1105" s="278" t="s">
        <v>903</v>
      </c>
      <c r="B1105" s="267">
        <v>0</v>
      </c>
      <c r="C1105" s="267"/>
      <c r="D1105" s="268" t="e">
        <f t="shared" si="23"/>
        <v>#DIV/0!</v>
      </c>
      <c r="E1105" s="269"/>
    </row>
    <row r="1106" s="261" customFormat="1" customHeight="1" spans="1:40">
      <c r="A1106" s="274" t="s">
        <v>904</v>
      </c>
      <c r="B1106" s="275">
        <v>0</v>
      </c>
      <c r="C1106" s="275">
        <f>SUM(C1107:C1115)</f>
        <v>0</v>
      </c>
      <c r="D1106" s="276" t="e">
        <f t="shared" si="23"/>
        <v>#DIV/0!</v>
      </c>
      <c r="E1106" s="277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</row>
    <row r="1107" customHeight="1" spans="1:5">
      <c r="A1107" s="278" t="s">
        <v>905</v>
      </c>
      <c r="B1107" s="267">
        <v>0</v>
      </c>
      <c r="C1107" s="267"/>
      <c r="D1107" s="268" t="e">
        <f t="shared" si="23"/>
        <v>#DIV/0!</v>
      </c>
      <c r="E1107" s="269"/>
    </row>
    <row r="1108" customHeight="1" spans="1:5">
      <c r="A1108" s="278" t="s">
        <v>906</v>
      </c>
      <c r="B1108" s="267">
        <v>0</v>
      </c>
      <c r="C1108" s="267"/>
      <c r="D1108" s="268" t="e">
        <f t="shared" si="23"/>
        <v>#DIV/0!</v>
      </c>
      <c r="E1108" s="269"/>
    </row>
    <row r="1109" customHeight="1" spans="1:5">
      <c r="A1109" s="278" t="s">
        <v>907</v>
      </c>
      <c r="B1109" s="267">
        <v>0</v>
      </c>
      <c r="C1109" s="267"/>
      <c r="D1109" s="268" t="e">
        <f t="shared" si="23"/>
        <v>#DIV/0!</v>
      </c>
      <c r="E1109" s="269"/>
    </row>
    <row r="1110" customHeight="1" spans="1:5">
      <c r="A1110" s="278" t="s">
        <v>908</v>
      </c>
      <c r="B1110" s="267">
        <v>0</v>
      </c>
      <c r="C1110" s="267"/>
      <c r="D1110" s="268" t="e">
        <f t="shared" si="23"/>
        <v>#DIV/0!</v>
      </c>
      <c r="E1110" s="269"/>
    </row>
    <row r="1111" customHeight="1" spans="1:5">
      <c r="A1111" s="278" t="s">
        <v>909</v>
      </c>
      <c r="B1111" s="267">
        <v>0</v>
      </c>
      <c r="C1111" s="267"/>
      <c r="D1111" s="268" t="e">
        <f t="shared" si="23"/>
        <v>#DIV/0!</v>
      </c>
      <c r="E1111" s="269"/>
    </row>
    <row r="1112" s="261" customFormat="1" customHeight="1" spans="1:40">
      <c r="A1112" s="278" t="s">
        <v>910</v>
      </c>
      <c r="B1112" s="267">
        <v>0</v>
      </c>
      <c r="C1112" s="267"/>
      <c r="D1112" s="268" t="e">
        <f t="shared" si="23"/>
        <v>#DIV/0!</v>
      </c>
      <c r="E1112" s="269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</row>
    <row r="1113" s="262" customFormat="1" customHeight="1" spans="1:40">
      <c r="A1113" s="278" t="s">
        <v>911</v>
      </c>
      <c r="B1113" s="267">
        <v>0</v>
      </c>
      <c r="C1113" s="267"/>
      <c r="D1113" s="268" t="e">
        <f t="shared" si="23"/>
        <v>#DIV/0!</v>
      </c>
      <c r="E1113" s="269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</row>
    <row r="1114" s="261" customFormat="1" customHeight="1" spans="1:40">
      <c r="A1114" s="278" t="s">
        <v>912</v>
      </c>
      <c r="B1114" s="267">
        <v>0</v>
      </c>
      <c r="C1114" s="267"/>
      <c r="D1114" s="268" t="e">
        <f t="shared" si="23"/>
        <v>#DIV/0!</v>
      </c>
      <c r="E1114" s="269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</row>
    <row r="1115" s="261" customFormat="1" customHeight="1" spans="1:40">
      <c r="A1115" s="278" t="s">
        <v>913</v>
      </c>
      <c r="B1115" s="267">
        <v>0</v>
      </c>
      <c r="C1115" s="267"/>
      <c r="D1115" s="268" t="e">
        <f t="shared" si="23"/>
        <v>#DIV/0!</v>
      </c>
      <c r="E1115" s="269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</row>
    <row r="1116" s="261" customFormat="1" customHeight="1" spans="1:40">
      <c r="A1116" s="274" t="s">
        <v>914</v>
      </c>
      <c r="B1116" s="275">
        <v>3079</v>
      </c>
      <c r="C1116" s="275">
        <f>SUM(C1117:C1121)</f>
        <v>4000</v>
      </c>
      <c r="D1116" s="276">
        <f t="shared" si="23"/>
        <v>1.29912309191296</v>
      </c>
      <c r="E1116" s="277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</row>
    <row r="1117" s="261" customFormat="1" customHeight="1" spans="1:40">
      <c r="A1117" s="278" t="s">
        <v>915</v>
      </c>
      <c r="B1117" s="267">
        <v>0</v>
      </c>
      <c r="C1117" s="267"/>
      <c r="D1117" s="268" t="e">
        <f t="shared" si="23"/>
        <v>#DIV/0!</v>
      </c>
      <c r="E1117" s="269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</row>
    <row r="1118" s="261" customFormat="1" customHeight="1" spans="1:40">
      <c r="A1118" s="278" t="s">
        <v>916</v>
      </c>
      <c r="B1118" s="267">
        <v>0</v>
      </c>
      <c r="C1118" s="267"/>
      <c r="D1118" s="268" t="e">
        <f t="shared" si="23"/>
        <v>#DIV/0!</v>
      </c>
      <c r="E1118" s="269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</row>
    <row r="1119" s="261" customFormat="1" customHeight="1" spans="1:40">
      <c r="A1119" s="278" t="s">
        <v>917</v>
      </c>
      <c r="B1119" s="267">
        <v>0</v>
      </c>
      <c r="C1119" s="267"/>
      <c r="D1119" s="268" t="e">
        <f t="shared" si="23"/>
        <v>#DIV/0!</v>
      </c>
      <c r="E1119" s="269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</row>
    <row r="1120" s="261" customFormat="1" customHeight="1" spans="1:40">
      <c r="A1120" s="278" t="s">
        <v>918</v>
      </c>
      <c r="B1120" s="267">
        <v>0</v>
      </c>
      <c r="C1120" s="267"/>
      <c r="D1120" s="268" t="e">
        <f t="shared" si="23"/>
        <v>#DIV/0!</v>
      </c>
      <c r="E1120" s="269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</row>
    <row r="1121" s="261" customFormat="1" customHeight="1" spans="1:40">
      <c r="A1121" s="278" t="s">
        <v>919</v>
      </c>
      <c r="B1121" s="267">
        <v>3079</v>
      </c>
      <c r="C1121" s="267">
        <v>4000</v>
      </c>
      <c r="D1121" s="268">
        <f t="shared" si="23"/>
        <v>1.29912309191296</v>
      </c>
      <c r="E1121" s="269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</row>
    <row r="1122" s="261" customFormat="1" customHeight="1" spans="1:40">
      <c r="A1122" s="274" t="s">
        <v>920</v>
      </c>
      <c r="B1122" s="275">
        <v>0</v>
      </c>
      <c r="C1122" s="275">
        <f>SUM(C1123:C1124)</f>
        <v>0</v>
      </c>
      <c r="D1122" s="276" t="e">
        <f t="shared" si="23"/>
        <v>#DIV/0!</v>
      </c>
      <c r="E1122" s="277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</row>
    <row r="1123" s="262" customFormat="1" customHeight="1" spans="1:40">
      <c r="A1123" s="278" t="s">
        <v>921</v>
      </c>
      <c r="B1123" s="267">
        <v>0</v>
      </c>
      <c r="C1123" s="267"/>
      <c r="D1123" s="268" t="e">
        <f t="shared" si="23"/>
        <v>#DIV/0!</v>
      </c>
      <c r="E1123" s="269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</row>
    <row r="1124" s="261" customFormat="1" customHeight="1" spans="1:40">
      <c r="A1124" s="278" t="s">
        <v>922</v>
      </c>
      <c r="B1124" s="267">
        <v>0</v>
      </c>
      <c r="C1124" s="267"/>
      <c r="D1124" s="268" t="e">
        <f t="shared" si="23"/>
        <v>#DIV/0!</v>
      </c>
      <c r="E1124" s="269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</row>
    <row r="1125" customHeight="1" spans="1:5">
      <c r="A1125" s="274" t="s">
        <v>923</v>
      </c>
      <c r="B1125" s="275">
        <v>0</v>
      </c>
      <c r="C1125" s="275">
        <f>C1126+C1127</f>
        <v>0</v>
      </c>
      <c r="D1125" s="276" t="e">
        <f t="shared" si="23"/>
        <v>#DIV/0!</v>
      </c>
      <c r="E1125" s="277"/>
    </row>
    <row r="1126" customHeight="1" spans="1:5">
      <c r="A1126" s="278" t="s">
        <v>924</v>
      </c>
      <c r="B1126" s="267">
        <v>0</v>
      </c>
      <c r="C1126" s="267"/>
      <c r="D1126" s="268" t="e">
        <f t="shared" si="23"/>
        <v>#DIV/0!</v>
      </c>
      <c r="E1126" s="269"/>
    </row>
    <row r="1127" customHeight="1" spans="1:5">
      <c r="A1127" s="278" t="s">
        <v>925</v>
      </c>
      <c r="B1127" s="267">
        <v>0</v>
      </c>
      <c r="C1127" s="267"/>
      <c r="D1127" s="268" t="e">
        <f t="shared" si="23"/>
        <v>#DIV/0!</v>
      </c>
      <c r="E1127" s="269"/>
    </row>
    <row r="1128" customHeight="1" spans="1:5">
      <c r="A1128" s="270" t="s">
        <v>926</v>
      </c>
      <c r="B1128" s="271">
        <v>0</v>
      </c>
      <c r="C1128" s="271">
        <f>SUM(C1129:C1137)</f>
        <v>0</v>
      </c>
      <c r="D1128" s="272" t="e">
        <f t="shared" si="23"/>
        <v>#DIV/0!</v>
      </c>
      <c r="E1128" s="273"/>
    </row>
    <row r="1129" customHeight="1" spans="1:5">
      <c r="A1129" s="266" t="s">
        <v>927</v>
      </c>
      <c r="B1129" s="267">
        <v>0</v>
      </c>
      <c r="C1129" s="267"/>
      <c r="D1129" s="268" t="e">
        <f t="shared" si="23"/>
        <v>#DIV/0!</v>
      </c>
      <c r="E1129" s="269"/>
    </row>
    <row r="1130" customHeight="1" spans="1:5">
      <c r="A1130" s="266" t="s">
        <v>928</v>
      </c>
      <c r="B1130" s="267">
        <v>0</v>
      </c>
      <c r="C1130" s="267"/>
      <c r="D1130" s="268" t="e">
        <f t="shared" si="23"/>
        <v>#DIV/0!</v>
      </c>
      <c r="E1130" s="269"/>
    </row>
    <row r="1131" customHeight="1" spans="1:5">
      <c r="A1131" s="266" t="s">
        <v>929</v>
      </c>
      <c r="B1131" s="267">
        <v>0</v>
      </c>
      <c r="C1131" s="267"/>
      <c r="D1131" s="268" t="e">
        <f t="shared" si="23"/>
        <v>#DIV/0!</v>
      </c>
      <c r="E1131" s="269"/>
    </row>
    <row r="1132" customHeight="1" spans="1:5">
      <c r="A1132" s="266" t="s">
        <v>930</v>
      </c>
      <c r="B1132" s="267">
        <v>0</v>
      </c>
      <c r="C1132" s="267"/>
      <c r="D1132" s="268" t="e">
        <f t="shared" si="23"/>
        <v>#DIV/0!</v>
      </c>
      <c r="E1132" s="269"/>
    </row>
    <row r="1133" customHeight="1" spans="1:5">
      <c r="A1133" s="266" t="s">
        <v>931</v>
      </c>
      <c r="B1133" s="267">
        <v>0</v>
      </c>
      <c r="C1133" s="267"/>
      <c r="D1133" s="268" t="e">
        <f t="shared" si="23"/>
        <v>#DIV/0!</v>
      </c>
      <c r="E1133" s="269"/>
    </row>
    <row r="1134" customHeight="1" spans="1:5">
      <c r="A1134" s="266" t="s">
        <v>707</v>
      </c>
      <c r="B1134" s="267">
        <v>0</v>
      </c>
      <c r="C1134" s="267"/>
      <c r="D1134" s="268" t="e">
        <f t="shared" si="23"/>
        <v>#DIV/0!</v>
      </c>
      <c r="E1134" s="269"/>
    </row>
    <row r="1135" customHeight="1" spans="1:5">
      <c r="A1135" s="266" t="s">
        <v>932</v>
      </c>
      <c r="B1135" s="267">
        <v>0</v>
      </c>
      <c r="C1135" s="267"/>
      <c r="D1135" s="268" t="e">
        <f t="shared" si="23"/>
        <v>#DIV/0!</v>
      </c>
      <c r="E1135" s="269"/>
    </row>
    <row r="1136" customHeight="1" spans="1:5">
      <c r="A1136" s="266" t="s">
        <v>933</v>
      </c>
      <c r="B1136" s="267">
        <v>0</v>
      </c>
      <c r="C1136" s="267"/>
      <c r="D1136" s="268" t="e">
        <f t="shared" si="23"/>
        <v>#DIV/0!</v>
      </c>
      <c r="E1136" s="269"/>
    </row>
    <row r="1137" customHeight="1" spans="1:5">
      <c r="A1137" s="266" t="s">
        <v>934</v>
      </c>
      <c r="B1137" s="267">
        <v>0</v>
      </c>
      <c r="C1137" s="267"/>
      <c r="D1137" s="268" t="e">
        <f t="shared" ref="D1137:D1201" si="24">C1137/B1137</f>
        <v>#DIV/0!</v>
      </c>
      <c r="E1137" s="269"/>
    </row>
    <row r="1138" customHeight="1" spans="1:5">
      <c r="A1138" s="270" t="s">
        <v>935</v>
      </c>
      <c r="B1138" s="271">
        <v>3181</v>
      </c>
      <c r="C1138" s="271">
        <f>C1139+C1166+C1181</f>
        <v>6000</v>
      </c>
      <c r="D1138" s="272">
        <f t="shared" si="24"/>
        <v>1.88619930839359</v>
      </c>
      <c r="E1138" s="273"/>
    </row>
    <row r="1139" customHeight="1" spans="1:5">
      <c r="A1139" s="274" t="s">
        <v>936</v>
      </c>
      <c r="B1139" s="275">
        <v>2925</v>
      </c>
      <c r="C1139" s="275">
        <f>SUM(C1140:C1165)</f>
        <v>5700</v>
      </c>
      <c r="D1139" s="276"/>
      <c r="E1139" s="277"/>
    </row>
    <row r="1140" customHeight="1" spans="1:5">
      <c r="A1140" s="278" t="s">
        <v>75</v>
      </c>
      <c r="B1140" s="267">
        <v>1026</v>
      </c>
      <c r="C1140" s="267">
        <v>1100</v>
      </c>
      <c r="D1140" s="268">
        <f t="shared" si="24"/>
        <v>1.07212475633528</v>
      </c>
      <c r="E1140" s="269"/>
    </row>
    <row r="1141" customHeight="1" spans="1:5">
      <c r="A1141" s="278" t="s">
        <v>76</v>
      </c>
      <c r="B1141" s="267">
        <v>0</v>
      </c>
      <c r="C1141" s="267">
        <v>900</v>
      </c>
      <c r="D1141" s="268" t="e">
        <f t="shared" si="24"/>
        <v>#DIV/0!</v>
      </c>
      <c r="E1141" s="269"/>
    </row>
    <row r="1142" customHeight="1" spans="1:5">
      <c r="A1142" s="278" t="s">
        <v>77</v>
      </c>
      <c r="B1142" s="267">
        <v>0</v>
      </c>
      <c r="C1142" s="267"/>
      <c r="D1142" s="268" t="e">
        <f t="shared" si="24"/>
        <v>#DIV/0!</v>
      </c>
      <c r="E1142" s="269"/>
    </row>
    <row r="1143" customHeight="1" spans="1:5">
      <c r="A1143" s="278" t="s">
        <v>937</v>
      </c>
      <c r="B1143" s="267">
        <v>0</v>
      </c>
      <c r="C1143" s="267">
        <v>630</v>
      </c>
      <c r="D1143" s="268" t="e">
        <f t="shared" si="24"/>
        <v>#DIV/0!</v>
      </c>
      <c r="E1143" s="269"/>
    </row>
    <row r="1144" s="261" customFormat="1" customHeight="1" spans="1:40">
      <c r="A1144" s="278" t="s">
        <v>938</v>
      </c>
      <c r="B1144" s="267">
        <v>0</v>
      </c>
      <c r="C1144" s="267">
        <v>400</v>
      </c>
      <c r="D1144" s="268" t="e">
        <f t="shared" si="24"/>
        <v>#DIV/0!</v>
      </c>
      <c r="E1144" s="269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</row>
    <row r="1145" customHeight="1" spans="1:5">
      <c r="A1145" s="278" t="s">
        <v>939</v>
      </c>
      <c r="B1145" s="267">
        <v>0</v>
      </c>
      <c r="C1145" s="267">
        <v>90</v>
      </c>
      <c r="D1145" s="268" t="e">
        <f t="shared" si="24"/>
        <v>#DIV/0!</v>
      </c>
      <c r="E1145" s="269"/>
    </row>
    <row r="1146" customHeight="1" spans="1:5">
      <c r="A1146" s="278" t="s">
        <v>940</v>
      </c>
      <c r="B1146" s="267">
        <v>0</v>
      </c>
      <c r="C1146" s="267">
        <v>80</v>
      </c>
      <c r="D1146" s="268" t="e">
        <f t="shared" si="24"/>
        <v>#DIV/0!</v>
      </c>
      <c r="E1146" s="269"/>
    </row>
    <row r="1147" customHeight="1" spans="1:5">
      <c r="A1147" s="278" t="s">
        <v>941</v>
      </c>
      <c r="B1147" s="267">
        <v>0</v>
      </c>
      <c r="C1147" s="267"/>
      <c r="D1147" s="268" t="e">
        <f t="shared" si="24"/>
        <v>#DIV/0!</v>
      </c>
      <c r="E1147" s="269"/>
    </row>
    <row r="1148" customHeight="1" spans="1:5">
      <c r="A1148" s="278" t="s">
        <v>942</v>
      </c>
      <c r="B1148" s="267">
        <v>0</v>
      </c>
      <c r="C1148" s="267"/>
      <c r="D1148" s="268" t="e">
        <f t="shared" si="24"/>
        <v>#DIV/0!</v>
      </c>
      <c r="E1148" s="269"/>
    </row>
    <row r="1149" customHeight="1" spans="1:5">
      <c r="A1149" s="278" t="s">
        <v>943</v>
      </c>
      <c r="B1149" s="267">
        <v>0</v>
      </c>
      <c r="C1149" s="267"/>
      <c r="D1149" s="268" t="e">
        <f t="shared" si="24"/>
        <v>#DIV/0!</v>
      </c>
      <c r="E1149" s="269"/>
    </row>
    <row r="1150" customHeight="1" spans="1:5">
      <c r="A1150" s="278" t="s">
        <v>944</v>
      </c>
      <c r="B1150" s="267">
        <v>0</v>
      </c>
      <c r="C1150" s="267"/>
      <c r="D1150" s="268" t="e">
        <f t="shared" si="24"/>
        <v>#DIV/0!</v>
      </c>
      <c r="E1150" s="269"/>
    </row>
    <row r="1151" customHeight="1" spans="1:5">
      <c r="A1151" s="278" t="s">
        <v>945</v>
      </c>
      <c r="B1151" s="267">
        <v>0</v>
      </c>
      <c r="C1151" s="267"/>
      <c r="D1151" s="268" t="e">
        <f t="shared" si="24"/>
        <v>#DIV/0!</v>
      </c>
      <c r="E1151" s="269"/>
    </row>
    <row r="1152" customHeight="1" spans="1:5">
      <c r="A1152" s="278" t="s">
        <v>946</v>
      </c>
      <c r="B1152" s="267">
        <v>0</v>
      </c>
      <c r="C1152" s="267"/>
      <c r="D1152" s="268" t="e">
        <f t="shared" si="24"/>
        <v>#DIV/0!</v>
      </c>
      <c r="E1152" s="269"/>
    </row>
    <row r="1153" customHeight="1" spans="1:5">
      <c r="A1153" s="278" t="s">
        <v>947</v>
      </c>
      <c r="B1153" s="267">
        <v>0</v>
      </c>
      <c r="C1153" s="267"/>
      <c r="D1153" s="268" t="e">
        <f t="shared" si="24"/>
        <v>#DIV/0!</v>
      </c>
      <c r="E1153" s="269"/>
    </row>
    <row r="1154" customHeight="1" spans="1:5">
      <c r="A1154" s="278" t="s">
        <v>948</v>
      </c>
      <c r="B1154" s="267">
        <v>0</v>
      </c>
      <c r="C1154" s="267"/>
      <c r="D1154" s="268" t="e">
        <f t="shared" si="24"/>
        <v>#DIV/0!</v>
      </c>
      <c r="E1154" s="269"/>
    </row>
    <row r="1155" customHeight="1" spans="1:5">
      <c r="A1155" s="278" t="s">
        <v>949</v>
      </c>
      <c r="B1155" s="267">
        <v>0</v>
      </c>
      <c r="C1155" s="267"/>
      <c r="D1155" s="268" t="e">
        <f t="shared" si="24"/>
        <v>#DIV/0!</v>
      </c>
      <c r="E1155" s="269"/>
    </row>
    <row r="1156" customHeight="1" spans="1:5">
      <c r="A1156" s="278" t="s">
        <v>950</v>
      </c>
      <c r="B1156" s="267">
        <v>0</v>
      </c>
      <c r="C1156" s="267"/>
      <c r="D1156" s="268" t="e">
        <f t="shared" si="24"/>
        <v>#DIV/0!</v>
      </c>
      <c r="E1156" s="269"/>
    </row>
    <row r="1157" customHeight="1" spans="1:5">
      <c r="A1157" s="278" t="s">
        <v>951</v>
      </c>
      <c r="B1157" s="267">
        <v>0</v>
      </c>
      <c r="C1157" s="267"/>
      <c r="D1157" s="268" t="e">
        <f t="shared" si="24"/>
        <v>#DIV/0!</v>
      </c>
      <c r="E1157" s="269"/>
    </row>
    <row r="1158" customHeight="1" spans="1:5">
      <c r="A1158" s="278" t="s">
        <v>952</v>
      </c>
      <c r="B1158" s="267">
        <v>0</v>
      </c>
      <c r="C1158" s="267"/>
      <c r="D1158" s="268" t="e">
        <f t="shared" si="24"/>
        <v>#DIV/0!</v>
      </c>
      <c r="E1158" s="269"/>
    </row>
    <row r="1159" customHeight="1" spans="1:5">
      <c r="A1159" s="278" t="s">
        <v>953</v>
      </c>
      <c r="B1159" s="267">
        <v>0</v>
      </c>
      <c r="C1159" s="267"/>
      <c r="D1159" s="268" t="e">
        <f t="shared" si="24"/>
        <v>#DIV/0!</v>
      </c>
      <c r="E1159" s="269"/>
    </row>
    <row r="1160" customHeight="1" spans="1:5">
      <c r="A1160" s="278" t="s">
        <v>954</v>
      </c>
      <c r="B1160" s="267">
        <v>0</v>
      </c>
      <c r="C1160" s="267"/>
      <c r="D1160" s="268" t="e">
        <f t="shared" si="24"/>
        <v>#DIV/0!</v>
      </c>
      <c r="E1160" s="269"/>
    </row>
    <row r="1161" customHeight="1" spans="1:5">
      <c r="A1161" s="278" t="s">
        <v>955</v>
      </c>
      <c r="B1161" s="267">
        <v>0</v>
      </c>
      <c r="C1161" s="267"/>
      <c r="D1161" s="268" t="e">
        <f t="shared" si="24"/>
        <v>#DIV/0!</v>
      </c>
      <c r="E1161" s="269"/>
    </row>
    <row r="1162" customHeight="1" spans="1:5">
      <c r="A1162" s="278" t="s">
        <v>956</v>
      </c>
      <c r="B1162" s="267">
        <v>0</v>
      </c>
      <c r="C1162" s="267"/>
      <c r="D1162" s="268" t="e">
        <f t="shared" si="24"/>
        <v>#DIV/0!</v>
      </c>
      <c r="E1162" s="269"/>
    </row>
    <row r="1163" customHeight="1" spans="1:5">
      <c r="A1163" s="278" t="s">
        <v>957</v>
      </c>
      <c r="B1163" s="267">
        <v>0</v>
      </c>
      <c r="C1163" s="267"/>
      <c r="D1163" s="268" t="e">
        <f t="shared" si="24"/>
        <v>#DIV/0!</v>
      </c>
      <c r="E1163" s="269"/>
    </row>
    <row r="1164" customHeight="1" spans="1:5">
      <c r="A1164" s="278" t="s">
        <v>84</v>
      </c>
      <c r="B1164" s="267">
        <v>1899</v>
      </c>
      <c r="C1164" s="267">
        <v>2500</v>
      </c>
      <c r="D1164" s="268">
        <f t="shared" si="24"/>
        <v>1.31648235913639</v>
      </c>
      <c r="E1164" s="269"/>
    </row>
    <row r="1165" customHeight="1" spans="1:5">
      <c r="A1165" s="278" t="s">
        <v>958</v>
      </c>
      <c r="B1165" s="267">
        <v>0</v>
      </c>
      <c r="C1165" s="267">
        <v>0</v>
      </c>
      <c r="D1165" s="268" t="e">
        <f t="shared" si="24"/>
        <v>#DIV/0!</v>
      </c>
      <c r="E1165" s="269"/>
    </row>
    <row r="1166" customHeight="1" spans="1:5">
      <c r="A1166" s="274" t="s">
        <v>959</v>
      </c>
      <c r="B1166" s="275">
        <v>137</v>
      </c>
      <c r="C1166" s="275">
        <f>SUM(C1167:C1180)</f>
        <v>300</v>
      </c>
      <c r="D1166" s="276">
        <f t="shared" si="24"/>
        <v>2.18978102189781</v>
      </c>
      <c r="E1166" s="277"/>
    </row>
    <row r="1167" customHeight="1" spans="1:5">
      <c r="A1167" s="278" t="s">
        <v>75</v>
      </c>
      <c r="B1167" s="267">
        <v>0</v>
      </c>
      <c r="C1167" s="267"/>
      <c r="D1167" s="268" t="e">
        <f t="shared" si="24"/>
        <v>#DIV/0!</v>
      </c>
      <c r="E1167" s="269"/>
    </row>
    <row r="1168" customHeight="1" spans="1:5">
      <c r="A1168" s="278" t="s">
        <v>76</v>
      </c>
      <c r="B1168" s="267">
        <v>0</v>
      </c>
      <c r="C1168" s="267"/>
      <c r="D1168" s="268" t="e">
        <f t="shared" si="24"/>
        <v>#DIV/0!</v>
      </c>
      <c r="E1168" s="269"/>
    </row>
    <row r="1169" customHeight="1" spans="1:5">
      <c r="A1169" s="278" t="s">
        <v>77</v>
      </c>
      <c r="B1169" s="267">
        <v>0</v>
      </c>
      <c r="C1169" s="267"/>
      <c r="D1169" s="268" t="e">
        <f t="shared" si="24"/>
        <v>#DIV/0!</v>
      </c>
      <c r="E1169" s="269"/>
    </row>
    <row r="1170" customHeight="1" spans="1:5">
      <c r="A1170" s="278" t="s">
        <v>960</v>
      </c>
      <c r="B1170" s="267">
        <v>137</v>
      </c>
      <c r="C1170" s="267">
        <v>100</v>
      </c>
      <c r="D1170" s="268">
        <f t="shared" si="24"/>
        <v>0.72992700729927</v>
      </c>
      <c r="E1170" s="269"/>
    </row>
    <row r="1171" customHeight="1" spans="1:5">
      <c r="A1171" s="278" t="s">
        <v>961</v>
      </c>
      <c r="B1171" s="267">
        <v>0</v>
      </c>
      <c r="C1171" s="267"/>
      <c r="D1171" s="268" t="e">
        <f t="shared" si="24"/>
        <v>#DIV/0!</v>
      </c>
      <c r="E1171" s="269"/>
    </row>
    <row r="1172" customHeight="1" spans="1:5">
      <c r="A1172" s="278" t="s">
        <v>962</v>
      </c>
      <c r="B1172" s="267">
        <v>0</v>
      </c>
      <c r="C1172" s="267"/>
      <c r="D1172" s="268" t="e">
        <f t="shared" si="24"/>
        <v>#DIV/0!</v>
      </c>
      <c r="E1172" s="269"/>
    </row>
    <row r="1173" customHeight="1" spans="1:5">
      <c r="A1173" s="278" t="s">
        <v>963</v>
      </c>
      <c r="B1173" s="267">
        <v>0</v>
      </c>
      <c r="C1173" s="267"/>
      <c r="D1173" s="268" t="e">
        <f t="shared" si="24"/>
        <v>#DIV/0!</v>
      </c>
      <c r="E1173" s="269"/>
    </row>
    <row r="1174" customHeight="1" spans="1:5">
      <c r="A1174" s="278" t="s">
        <v>964</v>
      </c>
      <c r="B1174" s="267">
        <v>0</v>
      </c>
      <c r="C1174" s="267"/>
      <c r="D1174" s="268" t="e">
        <f t="shared" si="24"/>
        <v>#DIV/0!</v>
      </c>
      <c r="E1174" s="269"/>
    </row>
    <row r="1175" customHeight="1" spans="1:5">
      <c r="A1175" s="278" t="s">
        <v>965</v>
      </c>
      <c r="B1175" s="267">
        <v>0</v>
      </c>
      <c r="C1175" s="267"/>
      <c r="D1175" s="268" t="e">
        <f t="shared" si="24"/>
        <v>#DIV/0!</v>
      </c>
      <c r="E1175" s="269"/>
    </row>
    <row r="1176" customHeight="1" spans="1:5">
      <c r="A1176" s="278" t="s">
        <v>966</v>
      </c>
      <c r="B1176" s="267">
        <v>0</v>
      </c>
      <c r="C1176" s="267"/>
      <c r="D1176" s="268" t="e">
        <f t="shared" si="24"/>
        <v>#DIV/0!</v>
      </c>
      <c r="E1176" s="269"/>
    </row>
    <row r="1177" customHeight="1" spans="1:5">
      <c r="A1177" s="278" t="s">
        <v>967</v>
      </c>
      <c r="B1177" s="267">
        <v>0</v>
      </c>
      <c r="C1177" s="267"/>
      <c r="D1177" s="268" t="e">
        <f t="shared" si="24"/>
        <v>#DIV/0!</v>
      </c>
      <c r="E1177" s="269"/>
    </row>
    <row r="1178" customHeight="1" spans="1:5">
      <c r="A1178" s="278" t="s">
        <v>968</v>
      </c>
      <c r="B1178" s="267">
        <v>0</v>
      </c>
      <c r="C1178" s="267"/>
      <c r="D1178" s="268" t="e">
        <f t="shared" si="24"/>
        <v>#DIV/0!</v>
      </c>
      <c r="E1178" s="269"/>
    </row>
    <row r="1179" customHeight="1" spans="1:5">
      <c r="A1179" s="278" t="s">
        <v>969</v>
      </c>
      <c r="B1179" s="267">
        <v>0</v>
      </c>
      <c r="C1179" s="267"/>
      <c r="D1179" s="268" t="e">
        <f t="shared" si="24"/>
        <v>#DIV/0!</v>
      </c>
      <c r="E1179" s="269"/>
    </row>
    <row r="1180" s="261" customFormat="1" customHeight="1" spans="1:40">
      <c r="A1180" s="278" t="s">
        <v>970</v>
      </c>
      <c r="B1180" s="267">
        <v>0</v>
      </c>
      <c r="C1180" s="267">
        <v>200</v>
      </c>
      <c r="D1180" s="268" t="e">
        <f t="shared" si="24"/>
        <v>#DIV/0!</v>
      </c>
      <c r="E1180" s="269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</row>
    <row r="1181" s="262" customFormat="1" customHeight="1" spans="1:40">
      <c r="A1181" s="274" t="s">
        <v>971</v>
      </c>
      <c r="B1181" s="275">
        <v>119</v>
      </c>
      <c r="C1181" s="275">
        <f>C1182</f>
        <v>0</v>
      </c>
      <c r="D1181" s="276">
        <f t="shared" si="24"/>
        <v>0</v>
      </c>
      <c r="E1181" s="277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</row>
    <row r="1182" s="261" customFormat="1" customHeight="1" spans="1:40">
      <c r="A1182" s="278" t="s">
        <v>972</v>
      </c>
      <c r="B1182" s="267">
        <v>119</v>
      </c>
      <c r="C1182" s="267"/>
      <c r="D1182" s="268">
        <f t="shared" si="24"/>
        <v>0</v>
      </c>
      <c r="E1182" s="269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</row>
    <row r="1183" customHeight="1" spans="1:5">
      <c r="A1183" s="270" t="s">
        <v>973</v>
      </c>
      <c r="B1183" s="271">
        <v>4463</v>
      </c>
      <c r="C1183" s="271">
        <f>SUM(C1184,C1195,C1199)</f>
        <v>4465</v>
      </c>
      <c r="D1183" s="272">
        <f t="shared" si="24"/>
        <v>1.00044812906117</v>
      </c>
      <c r="E1183" s="273"/>
    </row>
    <row r="1184" customHeight="1" spans="1:5">
      <c r="A1184" s="274" t="s">
        <v>974</v>
      </c>
      <c r="B1184" s="275">
        <v>3581</v>
      </c>
      <c r="C1184" s="275">
        <f>SUM(C1185:C1194)</f>
        <v>3565</v>
      </c>
      <c r="D1184" s="276">
        <f t="shared" si="24"/>
        <v>0.995531974308852</v>
      </c>
      <c r="E1184" s="277"/>
    </row>
    <row r="1185" customHeight="1" spans="1:5">
      <c r="A1185" s="278" t="s">
        <v>975</v>
      </c>
      <c r="B1185" s="267">
        <v>0</v>
      </c>
      <c r="C1185" s="267"/>
      <c r="D1185" s="268" t="e">
        <f t="shared" si="24"/>
        <v>#DIV/0!</v>
      </c>
      <c r="E1185" s="269"/>
    </row>
    <row r="1186" customHeight="1" spans="1:5">
      <c r="A1186" s="278" t="s">
        <v>976</v>
      </c>
      <c r="B1186" s="267">
        <v>0</v>
      </c>
      <c r="C1186" s="267"/>
      <c r="D1186" s="268" t="e">
        <f t="shared" si="24"/>
        <v>#DIV/0!</v>
      </c>
      <c r="E1186" s="269"/>
    </row>
    <row r="1187" customHeight="1" spans="1:5">
      <c r="A1187" s="278" t="s">
        <v>977</v>
      </c>
      <c r="B1187" s="267">
        <v>0</v>
      </c>
      <c r="C1187" s="267"/>
      <c r="D1187" s="268" t="e">
        <f t="shared" si="24"/>
        <v>#DIV/0!</v>
      </c>
      <c r="E1187" s="269"/>
    </row>
    <row r="1188" customHeight="1" spans="1:5">
      <c r="A1188" s="278" t="s">
        <v>978</v>
      </c>
      <c r="B1188" s="267">
        <v>0</v>
      </c>
      <c r="C1188" s="267"/>
      <c r="D1188" s="268" t="e">
        <f t="shared" si="24"/>
        <v>#DIV/0!</v>
      </c>
      <c r="E1188" s="269"/>
    </row>
    <row r="1189" customHeight="1" spans="1:5">
      <c r="A1189" s="278" t="s">
        <v>979</v>
      </c>
      <c r="B1189" s="267">
        <v>0</v>
      </c>
      <c r="C1189" s="267"/>
      <c r="D1189" s="268" t="e">
        <f t="shared" si="24"/>
        <v>#DIV/0!</v>
      </c>
      <c r="E1189" s="269"/>
    </row>
    <row r="1190" customHeight="1" spans="1:5">
      <c r="A1190" s="278" t="s">
        <v>980</v>
      </c>
      <c r="B1190" s="267">
        <v>0</v>
      </c>
      <c r="C1190" s="267"/>
      <c r="D1190" s="268" t="e">
        <f t="shared" si="24"/>
        <v>#DIV/0!</v>
      </c>
      <c r="E1190" s="269"/>
    </row>
    <row r="1191" s="261" customFormat="1" customHeight="1" spans="1:40">
      <c r="A1191" s="278" t="s">
        <v>981</v>
      </c>
      <c r="B1191" s="267">
        <v>0</v>
      </c>
      <c r="C1191" s="267"/>
      <c r="D1191" s="268" t="e">
        <f t="shared" si="24"/>
        <v>#DIV/0!</v>
      </c>
      <c r="E1191" s="269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</row>
    <row r="1192" customHeight="1" spans="1:5">
      <c r="A1192" s="278" t="s">
        <v>982</v>
      </c>
      <c r="B1192" s="267">
        <v>1065</v>
      </c>
      <c r="C1192" s="267">
        <v>1165</v>
      </c>
      <c r="D1192" s="268">
        <f t="shared" si="24"/>
        <v>1.09389671361502</v>
      </c>
      <c r="E1192" s="269"/>
    </row>
    <row r="1193" customHeight="1" spans="1:5">
      <c r="A1193" s="278" t="s">
        <v>983</v>
      </c>
      <c r="B1193" s="267">
        <v>1199</v>
      </c>
      <c r="C1193" s="267">
        <v>1100</v>
      </c>
      <c r="D1193" s="268">
        <f t="shared" si="24"/>
        <v>0.917431192660551</v>
      </c>
      <c r="E1193" s="269"/>
    </row>
    <row r="1194" customHeight="1" spans="1:5">
      <c r="A1194" s="278" t="s">
        <v>984</v>
      </c>
      <c r="B1194" s="267">
        <v>1317</v>
      </c>
      <c r="C1194" s="267">
        <v>1300</v>
      </c>
      <c r="D1194" s="268">
        <f t="shared" si="24"/>
        <v>0.987091875474563</v>
      </c>
      <c r="E1194" s="269"/>
    </row>
    <row r="1195" s="261" customFormat="1" customHeight="1" spans="1:40">
      <c r="A1195" s="274" t="s">
        <v>985</v>
      </c>
      <c r="B1195" s="275">
        <v>882</v>
      </c>
      <c r="C1195" s="275">
        <f>SUM(C1196:C1198)</f>
        <v>900</v>
      </c>
      <c r="D1195" s="276">
        <f t="shared" si="24"/>
        <v>1.02040816326531</v>
      </c>
      <c r="E1195" s="277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</row>
    <row r="1196" customHeight="1" spans="1:5">
      <c r="A1196" s="278" t="s">
        <v>986</v>
      </c>
      <c r="B1196" s="267">
        <v>882</v>
      </c>
      <c r="C1196" s="267">
        <v>900</v>
      </c>
      <c r="D1196" s="268">
        <f t="shared" si="24"/>
        <v>1.02040816326531</v>
      </c>
      <c r="E1196" s="269"/>
    </row>
    <row r="1197" customHeight="1" spans="1:5">
      <c r="A1197" s="278" t="s">
        <v>987</v>
      </c>
      <c r="B1197" s="267">
        <v>0</v>
      </c>
      <c r="C1197" s="267"/>
      <c r="D1197" s="268" t="e">
        <f t="shared" si="24"/>
        <v>#DIV/0!</v>
      </c>
      <c r="E1197" s="269"/>
    </row>
    <row r="1198" customHeight="1" spans="1:5">
      <c r="A1198" s="278" t="s">
        <v>988</v>
      </c>
      <c r="B1198" s="267">
        <v>0</v>
      </c>
      <c r="C1198" s="267"/>
      <c r="D1198" s="268" t="e">
        <f t="shared" si="24"/>
        <v>#DIV/0!</v>
      </c>
      <c r="E1198" s="269"/>
    </row>
    <row r="1199" customHeight="1" spans="1:5">
      <c r="A1199" s="274" t="s">
        <v>989</v>
      </c>
      <c r="B1199" s="275">
        <v>0</v>
      </c>
      <c r="C1199" s="275">
        <f>SUM(C1200:C1202)</f>
        <v>0</v>
      </c>
      <c r="D1199" s="276" t="e">
        <f t="shared" si="24"/>
        <v>#DIV/0!</v>
      </c>
      <c r="E1199" s="277"/>
    </row>
    <row r="1200" customHeight="1" spans="1:5">
      <c r="A1200" s="278" t="s">
        <v>990</v>
      </c>
      <c r="B1200" s="267">
        <v>0</v>
      </c>
      <c r="C1200" s="267"/>
      <c r="D1200" s="268" t="e">
        <f t="shared" si="24"/>
        <v>#DIV/0!</v>
      </c>
      <c r="E1200" s="269"/>
    </row>
    <row r="1201" s="262" customFormat="1" customHeight="1" spans="1:40">
      <c r="A1201" s="278" t="s">
        <v>991</v>
      </c>
      <c r="B1201" s="267">
        <v>0</v>
      </c>
      <c r="C1201" s="267"/>
      <c r="D1201" s="268" t="e">
        <f t="shared" si="24"/>
        <v>#DIV/0!</v>
      </c>
      <c r="E1201" s="269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</row>
    <row r="1202" s="261" customFormat="1" customHeight="1" spans="1:40">
      <c r="A1202" s="278" t="s">
        <v>992</v>
      </c>
      <c r="B1202" s="267">
        <v>0</v>
      </c>
      <c r="C1202" s="267"/>
      <c r="D1202" s="268" t="e">
        <f t="shared" ref="D1202:D1265" si="25">C1202/B1202</f>
        <v>#DIV/0!</v>
      </c>
      <c r="E1202" s="269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</row>
    <row r="1203" customHeight="1" spans="1:5">
      <c r="A1203" s="270" t="s">
        <v>993</v>
      </c>
      <c r="B1203" s="271">
        <v>1488</v>
      </c>
      <c r="C1203" s="271">
        <f>C1204+C1222+C1228+C1234</f>
        <v>1500</v>
      </c>
      <c r="D1203" s="272">
        <f t="shared" si="25"/>
        <v>1.00806451612903</v>
      </c>
      <c r="E1203" s="273"/>
    </row>
    <row r="1204" customHeight="1" spans="1:5">
      <c r="A1204" s="274" t="s">
        <v>994</v>
      </c>
      <c r="B1204" s="275">
        <v>473</v>
      </c>
      <c r="C1204" s="275">
        <f>SUM(C1205:C1221)</f>
        <v>500</v>
      </c>
      <c r="D1204" s="276">
        <f t="shared" si="25"/>
        <v>1.05708245243129</v>
      </c>
      <c r="E1204" s="277"/>
    </row>
    <row r="1205" customHeight="1" spans="1:5">
      <c r="A1205" s="278" t="s">
        <v>75</v>
      </c>
      <c r="B1205" s="267">
        <v>0</v>
      </c>
      <c r="C1205" s="267"/>
      <c r="D1205" s="268" t="e">
        <f t="shared" si="25"/>
        <v>#DIV/0!</v>
      </c>
      <c r="E1205" s="269"/>
    </row>
    <row r="1206" customHeight="1" spans="1:5">
      <c r="A1206" s="278" t="s">
        <v>76</v>
      </c>
      <c r="B1206" s="267">
        <v>0</v>
      </c>
      <c r="C1206" s="267"/>
      <c r="D1206" s="268" t="e">
        <f t="shared" si="25"/>
        <v>#DIV/0!</v>
      </c>
      <c r="E1206" s="269"/>
    </row>
    <row r="1207" customHeight="1" spans="1:5">
      <c r="A1207" s="278" t="s">
        <v>77</v>
      </c>
      <c r="B1207" s="267">
        <v>0</v>
      </c>
      <c r="C1207" s="267"/>
      <c r="D1207" s="268" t="e">
        <f t="shared" si="25"/>
        <v>#DIV/0!</v>
      </c>
      <c r="E1207" s="269"/>
    </row>
    <row r="1208" customHeight="1" spans="1:5">
      <c r="A1208" s="278" t="s">
        <v>995</v>
      </c>
      <c r="B1208" s="267">
        <v>0</v>
      </c>
      <c r="C1208" s="267"/>
      <c r="D1208" s="268" t="e">
        <f t="shared" si="25"/>
        <v>#DIV/0!</v>
      </c>
      <c r="E1208" s="269"/>
    </row>
    <row r="1209" customHeight="1" spans="1:5">
      <c r="A1209" s="278" t="s">
        <v>996</v>
      </c>
      <c r="B1209" s="267">
        <v>0</v>
      </c>
      <c r="C1209" s="267"/>
      <c r="D1209" s="268" t="e">
        <f t="shared" si="25"/>
        <v>#DIV/0!</v>
      </c>
      <c r="E1209" s="269"/>
    </row>
    <row r="1210" customHeight="1" spans="1:5">
      <c r="A1210" s="278" t="s">
        <v>997</v>
      </c>
      <c r="B1210" s="267">
        <v>0</v>
      </c>
      <c r="C1210" s="267"/>
      <c r="D1210" s="268" t="e">
        <f t="shared" si="25"/>
        <v>#DIV/0!</v>
      </c>
      <c r="E1210" s="269"/>
    </row>
    <row r="1211" customHeight="1" spans="1:5">
      <c r="A1211" s="278" t="s">
        <v>998</v>
      </c>
      <c r="B1211" s="267">
        <v>0</v>
      </c>
      <c r="C1211" s="267"/>
      <c r="D1211" s="268" t="e">
        <f t="shared" si="25"/>
        <v>#DIV/0!</v>
      </c>
      <c r="E1211" s="269"/>
    </row>
    <row r="1212" customHeight="1" spans="1:5">
      <c r="A1212" s="278" t="s">
        <v>999</v>
      </c>
      <c r="B1212" s="267">
        <v>0</v>
      </c>
      <c r="C1212" s="267"/>
      <c r="D1212" s="268" t="e">
        <f t="shared" si="25"/>
        <v>#DIV/0!</v>
      </c>
      <c r="E1212" s="269"/>
    </row>
    <row r="1213" customHeight="1" spans="1:5">
      <c r="A1213" s="278" t="s">
        <v>1000</v>
      </c>
      <c r="B1213" s="267">
        <v>0</v>
      </c>
      <c r="C1213" s="267"/>
      <c r="D1213" s="268" t="e">
        <f t="shared" si="25"/>
        <v>#DIV/0!</v>
      </c>
      <c r="E1213" s="269"/>
    </row>
    <row r="1214" customHeight="1" spans="1:5">
      <c r="A1214" s="278" t="s">
        <v>1001</v>
      </c>
      <c r="B1214" s="267">
        <v>0</v>
      </c>
      <c r="C1214" s="267"/>
      <c r="D1214" s="268" t="e">
        <f t="shared" si="25"/>
        <v>#DIV/0!</v>
      </c>
      <c r="E1214" s="269"/>
    </row>
    <row r="1215" customHeight="1" spans="1:5">
      <c r="A1215" s="278" t="s">
        <v>1002</v>
      </c>
      <c r="B1215" s="267">
        <v>473</v>
      </c>
      <c r="C1215" s="267">
        <v>500</v>
      </c>
      <c r="D1215" s="268">
        <f t="shared" si="25"/>
        <v>1.05708245243129</v>
      </c>
      <c r="E1215" s="269"/>
    </row>
    <row r="1216" customHeight="1" spans="1:5">
      <c r="A1216" s="278" t="s">
        <v>1003</v>
      </c>
      <c r="B1216" s="267">
        <v>0</v>
      </c>
      <c r="C1216" s="267"/>
      <c r="D1216" s="268" t="e">
        <f t="shared" si="25"/>
        <v>#DIV/0!</v>
      </c>
      <c r="E1216" s="269"/>
    </row>
    <row r="1217" s="261" customFormat="1" customHeight="1" spans="1:40">
      <c r="A1217" s="278" t="s">
        <v>1004</v>
      </c>
      <c r="B1217" s="267">
        <v>0</v>
      </c>
      <c r="C1217" s="267"/>
      <c r="D1217" s="268" t="e">
        <f t="shared" si="25"/>
        <v>#DIV/0!</v>
      </c>
      <c r="E1217" s="269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</row>
    <row r="1218" customHeight="1" spans="1:5">
      <c r="A1218" s="278" t="s">
        <v>1005</v>
      </c>
      <c r="B1218" s="267">
        <v>0</v>
      </c>
      <c r="C1218" s="267"/>
      <c r="D1218" s="268" t="e">
        <f t="shared" si="25"/>
        <v>#DIV/0!</v>
      </c>
      <c r="E1218" s="269"/>
    </row>
    <row r="1219" customHeight="1" spans="1:5">
      <c r="A1219" s="278" t="s">
        <v>1006</v>
      </c>
      <c r="B1219" s="267">
        <v>0</v>
      </c>
      <c r="C1219" s="267"/>
      <c r="D1219" s="268" t="e">
        <f t="shared" si="25"/>
        <v>#DIV/0!</v>
      </c>
      <c r="E1219" s="269"/>
    </row>
    <row r="1220" customHeight="1" spans="1:5">
      <c r="A1220" s="278" t="s">
        <v>84</v>
      </c>
      <c r="B1220" s="267">
        <v>0</v>
      </c>
      <c r="C1220" s="267"/>
      <c r="D1220" s="268" t="e">
        <f t="shared" si="25"/>
        <v>#DIV/0!</v>
      </c>
      <c r="E1220" s="269"/>
    </row>
    <row r="1221" customHeight="1" spans="1:5">
      <c r="A1221" s="278" t="s">
        <v>1007</v>
      </c>
      <c r="B1221" s="267">
        <v>0</v>
      </c>
      <c r="C1221" s="267"/>
      <c r="D1221" s="268" t="e">
        <f t="shared" si="25"/>
        <v>#DIV/0!</v>
      </c>
      <c r="E1221" s="269"/>
    </row>
    <row r="1222" customHeight="1" spans="1:5">
      <c r="A1222" s="274" t="s">
        <v>1008</v>
      </c>
      <c r="B1222" s="275">
        <v>0</v>
      </c>
      <c r="C1222" s="275">
        <f>SUM(C1223:C1227)</f>
        <v>0</v>
      </c>
      <c r="D1222" s="276" t="e">
        <f t="shared" si="25"/>
        <v>#DIV/0!</v>
      </c>
      <c r="E1222" s="277"/>
    </row>
    <row r="1223" customHeight="1" spans="1:5">
      <c r="A1223" s="278" t="s">
        <v>1009</v>
      </c>
      <c r="B1223" s="267">
        <v>0</v>
      </c>
      <c r="C1223" s="267"/>
      <c r="D1223" s="268" t="e">
        <f t="shared" si="25"/>
        <v>#DIV/0!</v>
      </c>
      <c r="E1223" s="269"/>
    </row>
    <row r="1224" customHeight="1" spans="1:5">
      <c r="A1224" s="278" t="s">
        <v>1010</v>
      </c>
      <c r="B1224" s="267">
        <v>0</v>
      </c>
      <c r="C1224" s="267"/>
      <c r="D1224" s="268" t="e">
        <f t="shared" si="25"/>
        <v>#DIV/0!</v>
      </c>
      <c r="E1224" s="269"/>
    </row>
    <row r="1225" customHeight="1" spans="1:5">
      <c r="A1225" s="278" t="s">
        <v>1011</v>
      </c>
      <c r="B1225" s="267">
        <v>0</v>
      </c>
      <c r="C1225" s="267"/>
      <c r="D1225" s="268" t="e">
        <f t="shared" si="25"/>
        <v>#DIV/0!</v>
      </c>
      <c r="E1225" s="269"/>
    </row>
    <row r="1226" customHeight="1" spans="1:5">
      <c r="A1226" s="278" t="s">
        <v>1012</v>
      </c>
      <c r="B1226" s="267">
        <v>0</v>
      </c>
      <c r="C1226" s="267"/>
      <c r="D1226" s="268" t="e">
        <f t="shared" si="25"/>
        <v>#DIV/0!</v>
      </c>
      <c r="E1226" s="269"/>
    </row>
    <row r="1227" customHeight="1" spans="1:5">
      <c r="A1227" s="278" t="s">
        <v>1013</v>
      </c>
      <c r="B1227" s="267">
        <v>0</v>
      </c>
      <c r="C1227" s="267"/>
      <c r="D1227" s="268" t="e">
        <f t="shared" si="25"/>
        <v>#DIV/0!</v>
      </c>
      <c r="E1227" s="269"/>
    </row>
    <row r="1228" customHeight="1" spans="1:5">
      <c r="A1228" s="274" t="s">
        <v>1014</v>
      </c>
      <c r="B1228" s="275">
        <v>0</v>
      </c>
      <c r="C1228" s="275">
        <f>SUM(C1229:C1233)</f>
        <v>0</v>
      </c>
      <c r="D1228" s="276" t="e">
        <f t="shared" si="25"/>
        <v>#DIV/0!</v>
      </c>
      <c r="E1228" s="277"/>
    </row>
    <row r="1229" customHeight="1" spans="1:5">
      <c r="A1229" s="278" t="s">
        <v>1015</v>
      </c>
      <c r="B1229" s="267">
        <v>0</v>
      </c>
      <c r="C1229" s="267"/>
      <c r="D1229" s="268" t="e">
        <f t="shared" si="25"/>
        <v>#DIV/0!</v>
      </c>
      <c r="E1229" s="269"/>
    </row>
    <row r="1230" customHeight="1" spans="1:5">
      <c r="A1230" s="278" t="s">
        <v>1016</v>
      </c>
      <c r="B1230" s="267">
        <v>0</v>
      </c>
      <c r="C1230" s="267"/>
      <c r="D1230" s="268" t="e">
        <f t="shared" si="25"/>
        <v>#DIV/0!</v>
      </c>
      <c r="E1230" s="269"/>
    </row>
    <row r="1231" s="261" customFormat="1" customHeight="1" spans="1:40">
      <c r="A1231" s="278" t="s">
        <v>1017</v>
      </c>
      <c r="B1231" s="267">
        <v>0</v>
      </c>
      <c r="C1231" s="267"/>
      <c r="D1231" s="268" t="e">
        <f t="shared" si="25"/>
        <v>#DIV/0!</v>
      </c>
      <c r="E1231" s="269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</row>
    <row r="1232" customHeight="1" spans="1:5">
      <c r="A1232" s="278" t="s">
        <v>1018</v>
      </c>
      <c r="B1232" s="267">
        <v>0</v>
      </c>
      <c r="C1232" s="267"/>
      <c r="D1232" s="268" t="e">
        <f t="shared" si="25"/>
        <v>#DIV/0!</v>
      </c>
      <c r="E1232" s="269"/>
    </row>
    <row r="1233" customHeight="1" spans="1:5">
      <c r="A1233" s="278" t="s">
        <v>1019</v>
      </c>
      <c r="B1233" s="267">
        <v>0</v>
      </c>
      <c r="C1233" s="267"/>
      <c r="D1233" s="268" t="e">
        <f t="shared" si="25"/>
        <v>#DIV/0!</v>
      </c>
      <c r="E1233" s="269"/>
    </row>
    <row r="1234" customHeight="1" spans="1:5">
      <c r="A1234" s="274" t="s">
        <v>1020</v>
      </c>
      <c r="B1234" s="275">
        <v>1015</v>
      </c>
      <c r="C1234" s="275">
        <f>SUM(C1235:C1246)</f>
        <v>1000</v>
      </c>
      <c r="D1234" s="276">
        <f t="shared" si="25"/>
        <v>0.985221674876847</v>
      </c>
      <c r="E1234" s="277"/>
    </row>
    <row r="1235" customHeight="1" spans="1:5">
      <c r="A1235" s="278" t="s">
        <v>1021</v>
      </c>
      <c r="B1235" s="267">
        <v>0</v>
      </c>
      <c r="C1235" s="267"/>
      <c r="D1235" s="268" t="e">
        <f t="shared" si="25"/>
        <v>#DIV/0!</v>
      </c>
      <c r="E1235" s="269"/>
    </row>
    <row r="1236" s="261" customFormat="1" customHeight="1" spans="1:40">
      <c r="A1236" s="278" t="s">
        <v>1022</v>
      </c>
      <c r="B1236" s="267">
        <v>0</v>
      </c>
      <c r="C1236" s="267"/>
      <c r="D1236" s="268" t="e">
        <f t="shared" si="25"/>
        <v>#DIV/0!</v>
      </c>
      <c r="E1236" s="269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</row>
    <row r="1237" customHeight="1" spans="1:5">
      <c r="A1237" s="278" t="s">
        <v>1023</v>
      </c>
      <c r="B1237" s="267">
        <v>5</v>
      </c>
      <c r="C1237" s="267">
        <v>6</v>
      </c>
      <c r="D1237" s="268">
        <f t="shared" si="25"/>
        <v>1.2</v>
      </c>
      <c r="E1237" s="269"/>
    </row>
    <row r="1238" customHeight="1" spans="1:5">
      <c r="A1238" s="278" t="s">
        <v>1024</v>
      </c>
      <c r="B1238" s="267">
        <v>0</v>
      </c>
      <c r="C1238" s="267"/>
      <c r="D1238" s="268" t="e">
        <f t="shared" si="25"/>
        <v>#DIV/0!</v>
      </c>
      <c r="E1238" s="269"/>
    </row>
    <row r="1239" customHeight="1" spans="1:5">
      <c r="A1239" s="278" t="s">
        <v>1025</v>
      </c>
      <c r="B1239" s="267">
        <v>0</v>
      </c>
      <c r="C1239" s="267"/>
      <c r="D1239" s="268" t="e">
        <f t="shared" si="25"/>
        <v>#DIV/0!</v>
      </c>
      <c r="E1239" s="269"/>
    </row>
    <row r="1240" customHeight="1" spans="1:5">
      <c r="A1240" s="278" t="s">
        <v>1026</v>
      </c>
      <c r="B1240" s="267">
        <v>0</v>
      </c>
      <c r="C1240" s="267"/>
      <c r="D1240" s="268" t="e">
        <f t="shared" si="25"/>
        <v>#DIV/0!</v>
      </c>
      <c r="E1240" s="269"/>
    </row>
    <row r="1241" customHeight="1" spans="1:5">
      <c r="A1241" s="278" t="s">
        <v>1027</v>
      </c>
      <c r="B1241" s="267">
        <v>0</v>
      </c>
      <c r="C1241" s="267"/>
      <c r="D1241" s="268" t="e">
        <f t="shared" si="25"/>
        <v>#DIV/0!</v>
      </c>
      <c r="E1241" s="269"/>
    </row>
    <row r="1242" s="261" customFormat="1" customHeight="1" spans="1:40">
      <c r="A1242" s="278" t="s">
        <v>1028</v>
      </c>
      <c r="B1242" s="267">
        <v>0</v>
      </c>
      <c r="C1242" s="267"/>
      <c r="D1242" s="268" t="e">
        <f t="shared" si="25"/>
        <v>#DIV/0!</v>
      </c>
      <c r="E1242" s="269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</row>
    <row r="1243" customHeight="1" spans="1:5">
      <c r="A1243" s="278" t="s">
        <v>1029</v>
      </c>
      <c r="B1243" s="267">
        <v>0</v>
      </c>
      <c r="C1243" s="267"/>
      <c r="D1243" s="268" t="e">
        <f t="shared" si="25"/>
        <v>#DIV/0!</v>
      </c>
      <c r="E1243" s="269"/>
    </row>
    <row r="1244" customHeight="1" spans="1:5">
      <c r="A1244" s="278" t="s">
        <v>1030</v>
      </c>
      <c r="B1244" s="267">
        <v>0</v>
      </c>
      <c r="C1244" s="267"/>
      <c r="D1244" s="268" t="e">
        <f t="shared" si="25"/>
        <v>#DIV/0!</v>
      </c>
      <c r="E1244" s="269"/>
    </row>
    <row r="1245" customHeight="1" spans="1:5">
      <c r="A1245" s="278" t="s">
        <v>1031</v>
      </c>
      <c r="B1245" s="267">
        <v>0</v>
      </c>
      <c r="C1245" s="267"/>
      <c r="D1245" s="268" t="e">
        <f t="shared" si="25"/>
        <v>#DIV/0!</v>
      </c>
      <c r="E1245" s="269"/>
    </row>
    <row r="1246" customHeight="1" spans="1:5">
      <c r="A1246" s="278" t="s">
        <v>1032</v>
      </c>
      <c r="B1246" s="267">
        <v>1010</v>
      </c>
      <c r="C1246" s="267">
        <v>994</v>
      </c>
      <c r="D1246" s="268">
        <f t="shared" si="25"/>
        <v>0.984158415841584</v>
      </c>
      <c r="E1246" s="269"/>
    </row>
    <row r="1247" customHeight="1" spans="1:5">
      <c r="A1247" s="270" t="s">
        <v>1033</v>
      </c>
      <c r="B1247" s="271">
        <v>3693</v>
      </c>
      <c r="C1247" s="271">
        <f>C1248+C1259+C1265+C1273+C1286+C1290+C1294</f>
        <v>6000</v>
      </c>
      <c r="D1247" s="272">
        <f t="shared" si="25"/>
        <v>1.6246953696182</v>
      </c>
      <c r="E1247" s="273"/>
    </row>
    <row r="1248" customHeight="1" spans="1:5">
      <c r="A1248" s="274" t="s">
        <v>1034</v>
      </c>
      <c r="B1248" s="275">
        <v>1502</v>
      </c>
      <c r="C1248" s="275">
        <f>SUM(C1249:C1258)</f>
        <v>1200</v>
      </c>
      <c r="D1248" s="276">
        <f t="shared" si="25"/>
        <v>0.798934753661784</v>
      </c>
      <c r="E1248" s="277"/>
    </row>
    <row r="1249" customHeight="1" spans="1:5">
      <c r="A1249" s="278" t="s">
        <v>75</v>
      </c>
      <c r="B1249" s="267">
        <v>1184</v>
      </c>
      <c r="C1249" s="267">
        <v>1200</v>
      </c>
      <c r="D1249" s="268">
        <f t="shared" si="25"/>
        <v>1.01351351351351</v>
      </c>
      <c r="E1249" s="269"/>
    </row>
    <row r="1250" customHeight="1" spans="1:5">
      <c r="A1250" s="278" t="s">
        <v>76</v>
      </c>
      <c r="B1250" s="267">
        <v>0</v>
      </c>
      <c r="C1250" s="267"/>
      <c r="D1250" s="268" t="e">
        <f t="shared" si="25"/>
        <v>#DIV/0!</v>
      </c>
      <c r="E1250" s="269"/>
    </row>
    <row r="1251" customHeight="1" spans="1:5">
      <c r="A1251" s="278" t="s">
        <v>77</v>
      </c>
      <c r="B1251" s="267">
        <v>0</v>
      </c>
      <c r="C1251" s="267"/>
      <c r="D1251" s="268" t="e">
        <f t="shared" si="25"/>
        <v>#DIV/0!</v>
      </c>
      <c r="E1251" s="269"/>
    </row>
    <row r="1252" customHeight="1" spans="1:5">
      <c r="A1252" s="278" t="s">
        <v>1035</v>
      </c>
      <c r="B1252" s="267">
        <v>65</v>
      </c>
      <c r="C1252" s="267"/>
      <c r="D1252" s="268">
        <f t="shared" si="25"/>
        <v>0</v>
      </c>
      <c r="E1252" s="269"/>
    </row>
    <row r="1253" customHeight="1" spans="1:5">
      <c r="A1253" s="278" t="s">
        <v>1036</v>
      </c>
      <c r="B1253" s="267">
        <v>0</v>
      </c>
      <c r="C1253" s="267"/>
      <c r="D1253" s="268" t="e">
        <f t="shared" si="25"/>
        <v>#DIV/0!</v>
      </c>
      <c r="E1253" s="269"/>
    </row>
    <row r="1254" s="262" customFormat="1" customHeight="1" spans="1:40">
      <c r="A1254" s="278" t="s">
        <v>1037</v>
      </c>
      <c r="B1254" s="267">
        <v>39</v>
      </c>
      <c r="C1254" s="267"/>
      <c r="D1254" s="268">
        <f t="shared" si="25"/>
        <v>0</v>
      </c>
      <c r="E1254" s="269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</row>
    <row r="1255" s="262" customFormat="1" customHeight="1" spans="1:40">
      <c r="A1255" s="278" t="s">
        <v>1038</v>
      </c>
      <c r="B1255" s="267">
        <v>20</v>
      </c>
      <c r="C1255" s="267"/>
      <c r="D1255" s="268">
        <f t="shared" si="25"/>
        <v>0</v>
      </c>
      <c r="E1255" s="269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</row>
    <row r="1256" s="261" customFormat="1" customHeight="1" spans="1:40">
      <c r="A1256" s="278" t="s">
        <v>1039</v>
      </c>
      <c r="B1256" s="267">
        <v>13</v>
      </c>
      <c r="C1256" s="267"/>
      <c r="D1256" s="268">
        <f t="shared" si="25"/>
        <v>0</v>
      </c>
      <c r="E1256" s="269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</row>
    <row r="1257" customHeight="1" spans="1:5">
      <c r="A1257" s="278" t="s">
        <v>84</v>
      </c>
      <c r="B1257" s="267">
        <v>0</v>
      </c>
      <c r="C1257" s="267"/>
      <c r="D1257" s="268" t="e">
        <f t="shared" si="25"/>
        <v>#DIV/0!</v>
      </c>
      <c r="E1257" s="269"/>
    </row>
    <row r="1258" customHeight="1" spans="1:5">
      <c r="A1258" s="278" t="s">
        <v>1040</v>
      </c>
      <c r="B1258" s="267">
        <v>181</v>
      </c>
      <c r="C1258" s="267"/>
      <c r="D1258" s="268">
        <f t="shared" si="25"/>
        <v>0</v>
      </c>
      <c r="E1258" s="269"/>
    </row>
    <row r="1259" customHeight="1" spans="1:5">
      <c r="A1259" s="274" t="s">
        <v>1041</v>
      </c>
      <c r="B1259" s="275">
        <v>2151</v>
      </c>
      <c r="C1259" s="275">
        <f>SUM(C1260:C1264)</f>
        <v>4800</v>
      </c>
      <c r="D1259" s="276">
        <f t="shared" si="25"/>
        <v>2.23152022315202</v>
      </c>
      <c r="E1259" s="277"/>
    </row>
    <row r="1260" s="262" customFormat="1" customHeight="1" spans="1:40">
      <c r="A1260" s="278" t="s">
        <v>75</v>
      </c>
      <c r="B1260" s="267">
        <v>1411</v>
      </c>
      <c r="C1260" s="267">
        <v>1685</v>
      </c>
      <c r="D1260" s="268">
        <f t="shared" si="25"/>
        <v>1.19418851878101</v>
      </c>
      <c r="E1260" s="269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</row>
    <row r="1261" s="261" customFormat="1" customHeight="1" spans="1:40">
      <c r="A1261" s="278" t="s">
        <v>76</v>
      </c>
      <c r="B1261" s="267">
        <v>0</v>
      </c>
      <c r="C1261" s="267"/>
      <c r="D1261" s="268" t="e">
        <f t="shared" si="25"/>
        <v>#DIV/0!</v>
      </c>
      <c r="E1261" s="269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</row>
    <row r="1262" s="262" customFormat="1" customHeight="1" spans="1:40">
      <c r="A1262" s="278" t="s">
        <v>77</v>
      </c>
      <c r="B1262" s="267">
        <v>0</v>
      </c>
      <c r="C1262" s="267"/>
      <c r="D1262" s="268" t="e">
        <f t="shared" si="25"/>
        <v>#DIV/0!</v>
      </c>
      <c r="E1262" s="269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</row>
    <row r="1263" customHeight="1" spans="1:5">
      <c r="A1263" s="278" t="s">
        <v>1042</v>
      </c>
      <c r="B1263" s="267">
        <v>0</v>
      </c>
      <c r="C1263" s="267"/>
      <c r="D1263" s="268" t="e">
        <f t="shared" si="25"/>
        <v>#DIV/0!</v>
      </c>
      <c r="E1263" s="269"/>
    </row>
    <row r="1264" customHeight="1" spans="1:5">
      <c r="A1264" s="278" t="s">
        <v>1043</v>
      </c>
      <c r="B1264" s="267">
        <v>740</v>
      </c>
      <c r="C1264" s="267">
        <v>3115</v>
      </c>
      <c r="D1264" s="268">
        <f t="shared" si="25"/>
        <v>4.20945945945946</v>
      </c>
      <c r="E1264" s="269"/>
    </row>
    <row r="1265" customHeight="1" spans="1:5">
      <c r="A1265" s="274" t="s">
        <v>1044</v>
      </c>
      <c r="B1265" s="275">
        <v>0</v>
      </c>
      <c r="C1265" s="275">
        <f>SUM(C1266:C1272)</f>
        <v>0</v>
      </c>
      <c r="D1265" s="276" t="e">
        <f t="shared" ref="D1265:D1313" si="26">C1265/B1265</f>
        <v>#DIV/0!</v>
      </c>
      <c r="E1265" s="277"/>
    </row>
    <row r="1266" customHeight="1" spans="1:5">
      <c r="A1266" s="278" t="s">
        <v>75</v>
      </c>
      <c r="B1266" s="267">
        <v>0</v>
      </c>
      <c r="C1266" s="267"/>
      <c r="D1266" s="268" t="e">
        <f t="shared" si="26"/>
        <v>#DIV/0!</v>
      </c>
      <c r="E1266" s="269"/>
    </row>
    <row r="1267" customHeight="1" spans="1:5">
      <c r="A1267" s="278" t="s">
        <v>76</v>
      </c>
      <c r="B1267" s="267">
        <v>0</v>
      </c>
      <c r="C1267" s="267"/>
      <c r="D1267" s="268" t="e">
        <f t="shared" si="26"/>
        <v>#DIV/0!</v>
      </c>
      <c r="E1267" s="269"/>
    </row>
    <row r="1268" customHeight="1" spans="1:5">
      <c r="A1268" s="278" t="s">
        <v>77</v>
      </c>
      <c r="B1268" s="267">
        <v>0</v>
      </c>
      <c r="C1268" s="267"/>
      <c r="D1268" s="268" t="e">
        <f t="shared" si="26"/>
        <v>#DIV/0!</v>
      </c>
      <c r="E1268" s="269"/>
    </row>
    <row r="1269" customHeight="1" spans="1:5">
      <c r="A1269" s="278" t="s">
        <v>1045</v>
      </c>
      <c r="B1269" s="267">
        <v>0</v>
      </c>
      <c r="C1269" s="267"/>
      <c r="D1269" s="268" t="e">
        <f t="shared" si="26"/>
        <v>#DIV/0!</v>
      </c>
      <c r="E1269" s="269"/>
    </row>
    <row r="1270" customHeight="1" spans="1:5">
      <c r="A1270" s="278" t="s">
        <v>1046</v>
      </c>
      <c r="B1270" s="267">
        <v>0</v>
      </c>
      <c r="C1270" s="267"/>
      <c r="D1270" s="268" t="e">
        <f t="shared" si="26"/>
        <v>#DIV/0!</v>
      </c>
      <c r="E1270" s="269"/>
    </row>
    <row r="1271" customHeight="1" spans="1:5">
      <c r="A1271" s="278" t="s">
        <v>84</v>
      </c>
      <c r="B1271" s="267">
        <v>0</v>
      </c>
      <c r="C1271" s="267"/>
      <c r="D1271" s="268" t="e">
        <f t="shared" si="26"/>
        <v>#DIV/0!</v>
      </c>
      <c r="E1271" s="269"/>
    </row>
    <row r="1272" customHeight="1" spans="1:5">
      <c r="A1272" s="278" t="s">
        <v>1047</v>
      </c>
      <c r="B1272" s="267">
        <v>0</v>
      </c>
      <c r="C1272" s="267"/>
      <c r="D1272" s="268" t="e">
        <f t="shared" si="26"/>
        <v>#DIV/0!</v>
      </c>
      <c r="E1272" s="269"/>
    </row>
    <row r="1273" customHeight="1" spans="1:5">
      <c r="A1273" s="274" t="s">
        <v>1048</v>
      </c>
      <c r="B1273" s="275">
        <v>0</v>
      </c>
      <c r="C1273" s="275">
        <f>SUM(C1274:C1285)</f>
        <v>0</v>
      </c>
      <c r="D1273" s="276" t="e">
        <f t="shared" si="26"/>
        <v>#DIV/0!</v>
      </c>
      <c r="E1273" s="277"/>
    </row>
    <row r="1274" customHeight="1" spans="1:5">
      <c r="A1274" s="278" t="s">
        <v>75</v>
      </c>
      <c r="B1274" s="267">
        <v>0</v>
      </c>
      <c r="C1274" s="267"/>
      <c r="D1274" s="268" t="e">
        <f t="shared" si="26"/>
        <v>#DIV/0!</v>
      </c>
      <c r="E1274" s="269"/>
    </row>
    <row r="1275" customHeight="1" spans="1:5">
      <c r="A1275" s="278" t="s">
        <v>76</v>
      </c>
      <c r="B1275" s="267">
        <v>0</v>
      </c>
      <c r="C1275" s="267"/>
      <c r="D1275" s="268" t="e">
        <f t="shared" si="26"/>
        <v>#DIV/0!</v>
      </c>
      <c r="E1275" s="269"/>
    </row>
    <row r="1276" customHeight="1" spans="1:5">
      <c r="A1276" s="278" t="s">
        <v>77</v>
      </c>
      <c r="B1276" s="267">
        <v>0</v>
      </c>
      <c r="C1276" s="267"/>
      <c r="D1276" s="268" t="e">
        <f t="shared" si="26"/>
        <v>#DIV/0!</v>
      </c>
      <c r="E1276" s="269"/>
    </row>
    <row r="1277" customHeight="1" spans="1:5">
      <c r="A1277" s="278" t="s">
        <v>1049</v>
      </c>
      <c r="B1277" s="267">
        <v>0</v>
      </c>
      <c r="C1277" s="267"/>
      <c r="D1277" s="268" t="e">
        <f t="shared" si="26"/>
        <v>#DIV/0!</v>
      </c>
      <c r="E1277" s="269"/>
    </row>
    <row r="1278" customHeight="1" spans="1:5">
      <c r="A1278" s="278" t="s">
        <v>1050</v>
      </c>
      <c r="B1278" s="267">
        <v>0</v>
      </c>
      <c r="C1278" s="267"/>
      <c r="D1278" s="268" t="e">
        <f t="shared" si="26"/>
        <v>#DIV/0!</v>
      </c>
      <c r="E1278" s="269"/>
    </row>
    <row r="1279" customHeight="1" spans="1:5">
      <c r="A1279" s="278" t="s">
        <v>1051</v>
      </c>
      <c r="B1279" s="267">
        <v>0</v>
      </c>
      <c r="C1279" s="267"/>
      <c r="D1279" s="268" t="e">
        <f t="shared" si="26"/>
        <v>#DIV/0!</v>
      </c>
      <c r="E1279" s="269"/>
    </row>
    <row r="1280" customHeight="1" spans="1:5">
      <c r="A1280" s="278" t="s">
        <v>1052</v>
      </c>
      <c r="B1280" s="267">
        <v>0</v>
      </c>
      <c r="C1280" s="267"/>
      <c r="D1280" s="268" t="e">
        <f t="shared" si="26"/>
        <v>#DIV/0!</v>
      </c>
      <c r="E1280" s="269"/>
    </row>
    <row r="1281" customHeight="1" spans="1:5">
      <c r="A1281" s="278" t="s">
        <v>1053</v>
      </c>
      <c r="B1281" s="267">
        <v>0</v>
      </c>
      <c r="C1281" s="267"/>
      <c r="D1281" s="268" t="e">
        <f t="shared" si="26"/>
        <v>#DIV/0!</v>
      </c>
      <c r="E1281" s="269"/>
    </row>
    <row r="1282" customHeight="1" spans="1:5">
      <c r="A1282" s="278" t="s">
        <v>1054</v>
      </c>
      <c r="B1282" s="267">
        <v>0</v>
      </c>
      <c r="C1282" s="267"/>
      <c r="D1282" s="268" t="e">
        <f t="shared" si="26"/>
        <v>#DIV/0!</v>
      </c>
      <c r="E1282" s="269"/>
    </row>
    <row r="1283" customHeight="1" spans="1:5">
      <c r="A1283" s="278" t="s">
        <v>1055</v>
      </c>
      <c r="B1283" s="267">
        <v>0</v>
      </c>
      <c r="C1283" s="267"/>
      <c r="D1283" s="268" t="e">
        <f t="shared" si="26"/>
        <v>#DIV/0!</v>
      </c>
      <c r="E1283" s="269"/>
    </row>
    <row r="1284" customHeight="1" spans="1:5">
      <c r="A1284" s="278" t="s">
        <v>1056</v>
      </c>
      <c r="B1284" s="267">
        <v>0</v>
      </c>
      <c r="C1284" s="267"/>
      <c r="D1284" s="268" t="e">
        <f t="shared" si="26"/>
        <v>#DIV/0!</v>
      </c>
      <c r="E1284" s="269"/>
    </row>
    <row r="1285" customHeight="1" spans="1:5">
      <c r="A1285" s="278" t="s">
        <v>1057</v>
      </c>
      <c r="B1285" s="267">
        <v>0</v>
      </c>
      <c r="C1285" s="267"/>
      <c r="D1285" s="268" t="e">
        <f t="shared" si="26"/>
        <v>#DIV/0!</v>
      </c>
      <c r="E1285" s="269"/>
    </row>
    <row r="1286" customHeight="1" spans="1:5">
      <c r="A1286" s="274" t="s">
        <v>1058</v>
      </c>
      <c r="B1286" s="275">
        <v>40</v>
      </c>
      <c r="C1286" s="275">
        <f>SUM(C1287:C1289)</f>
        <v>0</v>
      </c>
      <c r="D1286" s="276">
        <f t="shared" si="26"/>
        <v>0</v>
      </c>
      <c r="E1286" s="277"/>
    </row>
    <row r="1287" customHeight="1" spans="1:5">
      <c r="A1287" s="278" t="s">
        <v>1059</v>
      </c>
      <c r="B1287" s="267">
        <v>40</v>
      </c>
      <c r="C1287" s="267"/>
      <c r="D1287" s="268">
        <f t="shared" si="26"/>
        <v>0</v>
      </c>
      <c r="E1287" s="269"/>
    </row>
    <row r="1288" customHeight="1" spans="1:5">
      <c r="A1288" s="278" t="s">
        <v>1060</v>
      </c>
      <c r="B1288" s="267">
        <v>0</v>
      </c>
      <c r="C1288" s="267"/>
      <c r="D1288" s="268" t="e">
        <f t="shared" si="26"/>
        <v>#DIV/0!</v>
      </c>
      <c r="E1288" s="269"/>
    </row>
    <row r="1289" customHeight="1" spans="1:5">
      <c r="A1289" s="278" t="s">
        <v>1061</v>
      </c>
      <c r="B1289" s="267">
        <v>0</v>
      </c>
      <c r="C1289" s="267"/>
      <c r="D1289" s="268" t="e">
        <f t="shared" si="26"/>
        <v>#DIV/0!</v>
      </c>
      <c r="E1289" s="269"/>
    </row>
    <row r="1290" customHeight="1" spans="1:5">
      <c r="A1290" s="274" t="s">
        <v>1062</v>
      </c>
      <c r="B1290" s="275">
        <v>0</v>
      </c>
      <c r="C1290" s="275">
        <f>SUM(C1291:C1293)</f>
        <v>0</v>
      </c>
      <c r="D1290" s="276" t="e">
        <f t="shared" si="26"/>
        <v>#DIV/0!</v>
      </c>
      <c r="E1290" s="277"/>
    </row>
    <row r="1291" customHeight="1" spans="1:5">
      <c r="A1291" s="278" t="s">
        <v>1063</v>
      </c>
      <c r="B1291" s="267">
        <v>0</v>
      </c>
      <c r="C1291" s="267"/>
      <c r="D1291" s="268" t="e">
        <f t="shared" si="26"/>
        <v>#DIV/0!</v>
      </c>
      <c r="E1291" s="269"/>
    </row>
    <row r="1292" customHeight="1" spans="1:5">
      <c r="A1292" s="278" t="s">
        <v>1064</v>
      </c>
      <c r="B1292" s="267">
        <v>0</v>
      </c>
      <c r="C1292" s="267"/>
      <c r="D1292" s="268" t="e">
        <f t="shared" si="26"/>
        <v>#DIV/0!</v>
      </c>
      <c r="E1292" s="269"/>
    </row>
    <row r="1293" customHeight="1" spans="1:5">
      <c r="A1293" s="278" t="s">
        <v>1065</v>
      </c>
      <c r="B1293" s="267">
        <v>0</v>
      </c>
      <c r="C1293" s="267"/>
      <c r="D1293" s="268" t="e">
        <f t="shared" si="26"/>
        <v>#DIV/0!</v>
      </c>
      <c r="E1293" s="269"/>
    </row>
    <row r="1294" customHeight="1" spans="1:5">
      <c r="A1294" s="274" t="s">
        <v>1066</v>
      </c>
      <c r="B1294" s="275">
        <v>0</v>
      </c>
      <c r="C1294" s="275">
        <f t="shared" ref="C1294:C1297" si="27">C1295</f>
        <v>0</v>
      </c>
      <c r="D1294" s="276" t="e">
        <f t="shared" si="26"/>
        <v>#DIV/0!</v>
      </c>
      <c r="E1294" s="277"/>
    </row>
    <row r="1295" customHeight="1" spans="1:5">
      <c r="A1295" s="278" t="s">
        <v>1067</v>
      </c>
      <c r="B1295" s="267">
        <v>0</v>
      </c>
      <c r="C1295" s="267"/>
      <c r="D1295" s="268" t="e">
        <f t="shared" si="26"/>
        <v>#DIV/0!</v>
      </c>
      <c r="E1295" s="269"/>
    </row>
    <row r="1296" s="5" customFormat="1" customHeight="1" spans="1:16379">
      <c r="A1296" s="270" t="s">
        <v>1068</v>
      </c>
      <c r="B1296" s="271">
        <f>B1297</f>
        <v>0</v>
      </c>
      <c r="C1296" s="271">
        <f t="shared" si="27"/>
        <v>25500</v>
      </c>
      <c r="D1296" s="272" t="e">
        <f t="shared" si="26"/>
        <v>#DIV/0!</v>
      </c>
      <c r="E1296" s="273"/>
      <c r="XEY1296"/>
    </row>
    <row r="1297" s="5" customFormat="1" customHeight="1" spans="1:16379">
      <c r="A1297" s="274" t="s">
        <v>1069</v>
      </c>
      <c r="B1297" s="275">
        <f>B1298</f>
        <v>0</v>
      </c>
      <c r="C1297" s="275">
        <f t="shared" si="27"/>
        <v>25500</v>
      </c>
      <c r="D1297" s="276" t="e">
        <f t="shared" si="26"/>
        <v>#DIV/0!</v>
      </c>
      <c r="E1297" s="277"/>
      <c r="XEY1297"/>
    </row>
    <row r="1298" customHeight="1" spans="1:5">
      <c r="A1298" s="278" t="s">
        <v>1070</v>
      </c>
      <c r="B1298" s="267">
        <v>0</v>
      </c>
      <c r="C1298" s="267">
        <v>25500</v>
      </c>
      <c r="D1298" s="268" t="e">
        <f t="shared" si="26"/>
        <v>#DIV/0!</v>
      </c>
      <c r="E1298" s="269"/>
    </row>
    <row r="1299" customHeight="1" spans="1:5">
      <c r="A1299" s="270" t="s">
        <v>1071</v>
      </c>
      <c r="B1299" s="271">
        <v>1744</v>
      </c>
      <c r="C1299" s="271">
        <f>C1300</f>
        <v>1800</v>
      </c>
      <c r="D1299" s="272">
        <f t="shared" si="26"/>
        <v>1.03211009174312</v>
      </c>
      <c r="E1299" s="273"/>
    </row>
    <row r="1300" customHeight="1" spans="1:5">
      <c r="A1300" s="274" t="s">
        <v>934</v>
      </c>
      <c r="B1300" s="275">
        <v>1744</v>
      </c>
      <c r="C1300" s="275">
        <f>C1301</f>
        <v>1800</v>
      </c>
      <c r="D1300" s="276">
        <f t="shared" si="26"/>
        <v>1.03211009174312</v>
      </c>
      <c r="E1300" s="277"/>
    </row>
    <row r="1301" customHeight="1" spans="1:5">
      <c r="A1301" s="278" t="s">
        <v>228</v>
      </c>
      <c r="B1301" s="267">
        <v>1744</v>
      </c>
      <c r="C1301" s="267">
        <v>1800</v>
      </c>
      <c r="D1301" s="268">
        <f t="shared" si="26"/>
        <v>1.03211009174312</v>
      </c>
      <c r="E1301" s="269"/>
    </row>
    <row r="1302" customHeight="1" spans="1:5">
      <c r="A1302" s="270" t="s">
        <v>1072</v>
      </c>
      <c r="B1302" s="271">
        <v>55443</v>
      </c>
      <c r="C1302" s="271">
        <f>SUM(C1303:C1305)</f>
        <v>54765</v>
      </c>
      <c r="D1302" s="272">
        <f t="shared" si="26"/>
        <v>0.987771224500839</v>
      </c>
      <c r="E1302" s="273"/>
    </row>
    <row r="1303" customHeight="1" spans="1:5">
      <c r="A1303" s="266" t="s">
        <v>1073</v>
      </c>
      <c r="B1303" s="267"/>
      <c r="C1303" s="267"/>
      <c r="D1303" s="268" t="e">
        <f t="shared" si="26"/>
        <v>#DIV/0!</v>
      </c>
      <c r="E1303" s="269"/>
    </row>
    <row r="1304" customHeight="1" spans="1:5">
      <c r="A1304" s="266" t="s">
        <v>1074</v>
      </c>
      <c r="B1304" s="267"/>
      <c r="C1304" s="267"/>
      <c r="D1304" s="268" t="e">
        <f t="shared" si="26"/>
        <v>#DIV/0!</v>
      </c>
      <c r="E1304" s="269"/>
    </row>
    <row r="1305" customHeight="1" spans="1:5">
      <c r="A1305" s="274" t="s">
        <v>1075</v>
      </c>
      <c r="B1305" s="275">
        <f>SUM(B1306:B1309)</f>
        <v>0</v>
      </c>
      <c r="C1305" s="275">
        <f>SUM(C1306:C1309)</f>
        <v>54765</v>
      </c>
      <c r="D1305" s="276" t="e">
        <f t="shared" si="26"/>
        <v>#DIV/0!</v>
      </c>
      <c r="E1305" s="277"/>
    </row>
    <row r="1306" customHeight="1" spans="1:5">
      <c r="A1306" s="278" t="s">
        <v>1076</v>
      </c>
      <c r="B1306" s="267"/>
      <c r="C1306" s="267">
        <v>54765</v>
      </c>
      <c r="D1306" s="268" t="e">
        <f t="shared" si="26"/>
        <v>#DIV/0!</v>
      </c>
      <c r="E1306" s="269"/>
    </row>
    <row r="1307" customHeight="1" spans="1:5">
      <c r="A1307" s="278" t="s">
        <v>1077</v>
      </c>
      <c r="B1307" s="267"/>
      <c r="C1307" s="267"/>
      <c r="D1307" s="268" t="e">
        <f t="shared" si="26"/>
        <v>#DIV/0!</v>
      </c>
      <c r="E1307" s="269"/>
    </row>
    <row r="1308" customHeight="1" spans="1:5">
      <c r="A1308" s="278" t="s">
        <v>1078</v>
      </c>
      <c r="B1308" s="267"/>
      <c r="C1308" s="267"/>
      <c r="D1308" s="268" t="e">
        <f t="shared" si="26"/>
        <v>#DIV/0!</v>
      </c>
      <c r="E1308" s="269"/>
    </row>
    <row r="1309" customHeight="1" spans="1:5">
      <c r="A1309" s="280" t="s">
        <v>1079</v>
      </c>
      <c r="B1309" s="267"/>
      <c r="C1309" s="267"/>
      <c r="D1309" s="268" t="e">
        <f t="shared" si="26"/>
        <v>#DIV/0!</v>
      </c>
      <c r="E1309" s="269"/>
    </row>
    <row r="1310" customHeight="1" spans="1:5">
      <c r="A1310" s="281" t="s">
        <v>1080</v>
      </c>
      <c r="B1310" s="271">
        <f>SUM(B1311:B1313)</f>
        <v>51</v>
      </c>
      <c r="C1310" s="271">
        <f>SUM(C1311:C1313)</f>
        <v>50</v>
      </c>
      <c r="D1310" s="272">
        <f t="shared" si="26"/>
        <v>0.980392156862745</v>
      </c>
      <c r="E1310" s="273"/>
    </row>
    <row r="1311" customHeight="1" spans="1:5">
      <c r="A1311" s="266" t="s">
        <v>1081</v>
      </c>
      <c r="B1311" s="267"/>
      <c r="C1311" s="267"/>
      <c r="D1311" s="268" t="e">
        <f t="shared" si="26"/>
        <v>#DIV/0!</v>
      </c>
      <c r="E1311" s="269"/>
    </row>
    <row r="1312" customHeight="1" spans="1:5">
      <c r="A1312" s="266" t="s">
        <v>1082</v>
      </c>
      <c r="B1312" s="267"/>
      <c r="C1312" s="267"/>
      <c r="D1312" s="268" t="e">
        <f t="shared" si="26"/>
        <v>#DIV/0!</v>
      </c>
      <c r="E1312" s="269"/>
    </row>
    <row r="1313" customHeight="1" spans="1:5">
      <c r="A1313" s="282" t="s">
        <v>1083</v>
      </c>
      <c r="B1313" s="283">
        <v>51</v>
      </c>
      <c r="C1313" s="283">
        <v>50</v>
      </c>
      <c r="D1313" s="284">
        <f t="shared" si="26"/>
        <v>0.980392156862745</v>
      </c>
      <c r="E1313" s="285"/>
    </row>
  </sheetData>
  <autoFilter ref="A4:AN1313">
    <extLst/>
  </autoFilter>
  <mergeCells count="1">
    <mergeCell ref="A2:E2"/>
  </mergeCells>
  <pageMargins left="0.707638888888889" right="0.707638888888889" top="0.747916666666667" bottom="0.747916666666667" header="0.313888888888889" footer="0.313888888888889"/>
  <pageSetup paperSize="9" scale="8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1:XDF73"/>
  <sheetViews>
    <sheetView showGridLines="0" showZeros="0" workbookViewId="0">
      <selection activeCell="I63" sqref="I63"/>
    </sheetView>
  </sheetViews>
  <sheetFormatPr defaultColWidth="8.75" defaultRowHeight="15"/>
  <cols>
    <col min="1" max="1" width="40.125" style="223" customWidth="1"/>
    <col min="2" max="2" width="12.875" style="224" customWidth="1"/>
    <col min="3" max="5" width="12.875" style="225" customWidth="1"/>
    <col min="6" max="204" width="8.75" style="223"/>
    <col min="205" max="16384" width="8.75" style="5"/>
  </cols>
  <sheetData>
    <row r="1" ht="20.25" spans="1:1">
      <c r="A1" s="226" t="s">
        <v>1084</v>
      </c>
    </row>
    <row r="2" s="5" customFormat="1" ht="48" customHeight="1" spans="1:5">
      <c r="A2" s="227" t="s">
        <v>1085</v>
      </c>
      <c r="B2" s="227"/>
      <c r="C2" s="228"/>
      <c r="D2" s="227"/>
      <c r="E2" s="227"/>
    </row>
    <row r="3" s="5" customFormat="1" ht="18.95" customHeight="1" spans="1:5">
      <c r="A3" s="229"/>
      <c r="B3" s="230"/>
      <c r="C3" s="231"/>
      <c r="D3" s="232"/>
      <c r="E3" s="233" t="s">
        <v>6</v>
      </c>
    </row>
    <row r="4" s="5" customFormat="1" ht="42" customHeight="1" spans="1:5">
      <c r="A4" s="234" t="s">
        <v>1086</v>
      </c>
      <c r="B4" s="235" t="s">
        <v>69</v>
      </c>
      <c r="C4" s="236" t="s">
        <v>70</v>
      </c>
      <c r="D4" s="237" t="s">
        <v>71</v>
      </c>
      <c r="E4" s="238" t="s">
        <v>72</v>
      </c>
    </row>
    <row r="5" s="220" customFormat="1" ht="20.1" customHeight="1" spans="1:20">
      <c r="A5" s="239" t="s">
        <v>1087</v>
      </c>
      <c r="B5" s="240">
        <f>B6+B11+B22+B30+B37+B41+B44+B48+B53+B59+B63+B68</f>
        <v>646000</v>
      </c>
      <c r="C5" s="240">
        <f>C6+C11+C22+C30+C37+C41+C44+C48+C53+C59+C63+C68</f>
        <v>849999.932424</v>
      </c>
      <c r="D5" s="241">
        <f t="shared" ref="D5:D49" si="0">C5/B5</f>
        <v>1.3157893690774</v>
      </c>
      <c r="E5" s="242">
        <f>E6+E11+E22+E30+E37+E41+E44+E48+E53+E59+E63+E68</f>
        <v>0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</row>
    <row r="6" s="220" customFormat="1" ht="20.1" customHeight="1" spans="1:20">
      <c r="A6" s="243" t="s">
        <v>1088</v>
      </c>
      <c r="B6" s="244">
        <f>SUM(B7:B10)</f>
        <v>118287</v>
      </c>
      <c r="C6" s="244">
        <f>SUM(C7:C10)</f>
        <v>125385.4838</v>
      </c>
      <c r="D6" s="245">
        <f t="shared" si="0"/>
        <v>1.06001068418338</v>
      </c>
      <c r="E6" s="246">
        <f>SUM(E7:E10)</f>
        <v>0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</row>
    <row r="7" s="221" customFormat="1" ht="20.1" customHeight="1" spans="1:5">
      <c r="A7" s="247" t="s">
        <v>1089</v>
      </c>
      <c r="B7" s="248">
        <v>58486</v>
      </c>
      <c r="C7" s="248">
        <v>61653.662</v>
      </c>
      <c r="D7" s="249">
        <f t="shared" si="0"/>
        <v>1.05416102999008</v>
      </c>
      <c r="E7" s="250"/>
    </row>
    <row r="8" s="221" customFormat="1" ht="20.1" customHeight="1" spans="1:5">
      <c r="A8" s="247" t="s">
        <v>1090</v>
      </c>
      <c r="B8" s="248">
        <v>15833</v>
      </c>
      <c r="C8" s="248">
        <v>15311.53</v>
      </c>
      <c r="D8" s="249">
        <f t="shared" si="0"/>
        <v>0.967064359249668</v>
      </c>
      <c r="E8" s="250"/>
    </row>
    <row r="9" s="221" customFormat="1" ht="20.1" customHeight="1" spans="1:5">
      <c r="A9" s="247" t="s">
        <v>1091</v>
      </c>
      <c r="B9" s="248">
        <v>24468</v>
      </c>
      <c r="C9" s="248">
        <v>23497.24</v>
      </c>
      <c r="D9" s="249">
        <f t="shared" si="0"/>
        <v>0.960325322870688</v>
      </c>
      <c r="E9" s="250"/>
    </row>
    <row r="10" s="221" customFormat="1" ht="20.1" customHeight="1" spans="1:5">
      <c r="A10" s="247" t="s">
        <v>1092</v>
      </c>
      <c r="B10" s="248">
        <v>19500</v>
      </c>
      <c r="C10" s="248">
        <v>24923.0518</v>
      </c>
      <c r="D10" s="249">
        <f t="shared" si="0"/>
        <v>1.27810522051282</v>
      </c>
      <c r="E10" s="250"/>
    </row>
    <row r="11" s="221" customFormat="1" ht="20.1" customHeight="1" spans="1:5">
      <c r="A11" s="243" t="s">
        <v>1093</v>
      </c>
      <c r="B11" s="244">
        <f>SUM(B12:B21)</f>
        <v>55161</v>
      </c>
      <c r="C11" s="244">
        <f>SUM(C12:C21)</f>
        <v>156675.228224</v>
      </c>
      <c r="D11" s="245">
        <f t="shared" si="0"/>
        <v>2.84032610402277</v>
      </c>
      <c r="E11" s="246">
        <f>SUM(E12:E21)</f>
        <v>0</v>
      </c>
    </row>
    <row r="12" s="221" customFormat="1" ht="20.1" customHeight="1" spans="1:5">
      <c r="A12" s="247" t="s">
        <v>1094</v>
      </c>
      <c r="B12" s="248">
        <v>15748</v>
      </c>
      <c r="C12" s="248">
        <v>21550.716284</v>
      </c>
      <c r="D12" s="249">
        <f t="shared" si="0"/>
        <v>1.36847322098044</v>
      </c>
      <c r="E12" s="250"/>
    </row>
    <row r="13" s="221" customFormat="1" ht="20.1" customHeight="1" spans="1:5">
      <c r="A13" s="247" t="s">
        <v>1095</v>
      </c>
      <c r="B13" s="248">
        <v>234</v>
      </c>
      <c r="C13" s="248">
        <v>432.15</v>
      </c>
      <c r="D13" s="249">
        <f t="shared" si="0"/>
        <v>1.84679487179487</v>
      </c>
      <c r="E13" s="250"/>
    </row>
    <row r="14" s="222" customFormat="1" ht="20.1" customHeight="1" spans="1:20">
      <c r="A14" s="247" t="s">
        <v>1096</v>
      </c>
      <c r="B14" s="248">
        <v>40</v>
      </c>
      <c r="C14" s="248">
        <v>274.24</v>
      </c>
      <c r="D14" s="249">
        <f t="shared" si="0"/>
        <v>6.856</v>
      </c>
      <c r="E14" s="250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</row>
    <row r="15" s="221" customFormat="1" ht="20.1" customHeight="1" spans="1:5">
      <c r="A15" s="247" t="s">
        <v>1097</v>
      </c>
      <c r="B15" s="248">
        <v>1682</v>
      </c>
      <c r="C15" s="248">
        <v>13715.0937</v>
      </c>
      <c r="D15" s="249">
        <f t="shared" si="0"/>
        <v>8.15403906064209</v>
      </c>
      <c r="E15" s="250"/>
    </row>
    <row r="16" ht="20.1" customHeight="1" spans="1:5">
      <c r="A16" s="247" t="s">
        <v>1098</v>
      </c>
      <c r="B16" s="248">
        <v>27388</v>
      </c>
      <c r="C16" s="248">
        <v>103836.64524</v>
      </c>
      <c r="D16" s="249">
        <f t="shared" si="0"/>
        <v>3.79131901708778</v>
      </c>
      <c r="E16" s="250"/>
    </row>
    <row r="17" s="221" customFormat="1" ht="20.1" customHeight="1" spans="1:5">
      <c r="A17" s="247" t="s">
        <v>1099</v>
      </c>
      <c r="B17" s="248">
        <v>0</v>
      </c>
      <c r="C17" s="248">
        <v>25.4</v>
      </c>
      <c r="D17" s="249" t="e">
        <f t="shared" si="0"/>
        <v>#DIV/0!</v>
      </c>
      <c r="E17" s="250"/>
    </row>
    <row r="18" ht="20.1" customHeight="1" spans="1:5">
      <c r="A18" s="247" t="s">
        <v>1100</v>
      </c>
      <c r="B18" s="248">
        <v>0</v>
      </c>
      <c r="C18" s="248">
        <v>0</v>
      </c>
      <c r="D18" s="249" t="e">
        <f t="shared" si="0"/>
        <v>#DIV/0!</v>
      </c>
      <c r="E18" s="250"/>
    </row>
    <row r="19" s="221" customFormat="1" ht="20.1" customHeight="1" spans="1:5">
      <c r="A19" s="247" t="s">
        <v>1101</v>
      </c>
      <c r="B19" s="248">
        <v>377</v>
      </c>
      <c r="C19" s="248">
        <v>440.53</v>
      </c>
      <c r="D19" s="249">
        <f t="shared" si="0"/>
        <v>1.16851458885942</v>
      </c>
      <c r="E19" s="250"/>
    </row>
    <row r="20" s="221" customFormat="1" ht="20.1" customHeight="1" spans="1:5">
      <c r="A20" s="247" t="s">
        <v>1102</v>
      </c>
      <c r="B20" s="248">
        <v>1093</v>
      </c>
      <c r="C20" s="248">
        <v>2779.782</v>
      </c>
      <c r="D20" s="249">
        <f t="shared" si="0"/>
        <v>2.54325892040256</v>
      </c>
      <c r="E20" s="250"/>
    </row>
    <row r="21" ht="20.1" customHeight="1" spans="1:5">
      <c r="A21" s="247" t="s">
        <v>1103</v>
      </c>
      <c r="B21" s="248">
        <v>8599</v>
      </c>
      <c r="C21" s="248">
        <v>13620.671</v>
      </c>
      <c r="D21" s="249">
        <f t="shared" si="0"/>
        <v>1.58398313757414</v>
      </c>
      <c r="E21" s="250"/>
    </row>
    <row r="22" ht="20.1" customHeight="1" spans="1:5">
      <c r="A22" s="243" t="s">
        <v>1104</v>
      </c>
      <c r="B22" s="244">
        <f>SUM(B23:B29)</f>
        <v>32662</v>
      </c>
      <c r="C22" s="244">
        <f>SUM(C23:C29)</f>
        <v>25224.1428</v>
      </c>
      <c r="D22" s="245">
        <f t="shared" si="0"/>
        <v>0.772277962157859</v>
      </c>
      <c r="E22" s="246">
        <f>SUM(E23:E29)</f>
        <v>0</v>
      </c>
    </row>
    <row r="23" ht="20.1" customHeight="1" spans="1:5">
      <c r="A23" s="247" t="s">
        <v>1105</v>
      </c>
      <c r="B23" s="248">
        <v>18009</v>
      </c>
      <c r="C23" s="248">
        <v>132</v>
      </c>
      <c r="D23" s="249">
        <f t="shared" si="0"/>
        <v>0.00732966849908379</v>
      </c>
      <c r="E23" s="250"/>
    </row>
    <row r="24" ht="20.1" customHeight="1" spans="1:5">
      <c r="A24" s="247" t="s">
        <v>1106</v>
      </c>
      <c r="B24" s="248">
        <v>1298</v>
      </c>
      <c r="C24" s="248">
        <v>432.4598</v>
      </c>
      <c r="D24" s="249">
        <f t="shared" si="0"/>
        <v>0.333173959938367</v>
      </c>
      <c r="E24" s="250"/>
    </row>
    <row r="25" ht="20.1" customHeight="1" spans="1:5">
      <c r="A25" s="247" t="s">
        <v>1107</v>
      </c>
      <c r="B25" s="248">
        <v>230</v>
      </c>
      <c r="C25" s="248">
        <v>230</v>
      </c>
      <c r="D25" s="249">
        <f t="shared" si="0"/>
        <v>1</v>
      </c>
      <c r="E25" s="250"/>
    </row>
    <row r="26" s="220" customFormat="1" ht="20.1" customHeight="1" spans="1:20">
      <c r="A26" s="247" t="s">
        <v>1108</v>
      </c>
      <c r="B26" s="248">
        <v>0</v>
      </c>
      <c r="C26" s="248">
        <v>350</v>
      </c>
      <c r="D26" s="249" t="e">
        <f t="shared" si="0"/>
        <v>#DIV/0!</v>
      </c>
      <c r="E26" s="250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</row>
    <row r="27" ht="20.1" customHeight="1" spans="1:5">
      <c r="A27" s="247" t="s">
        <v>1109</v>
      </c>
      <c r="B27" s="248">
        <v>435</v>
      </c>
      <c r="C27" s="248">
        <v>2937.903</v>
      </c>
      <c r="D27" s="249">
        <f t="shared" si="0"/>
        <v>6.7538</v>
      </c>
      <c r="E27" s="250"/>
    </row>
    <row r="28" ht="20.1" customHeight="1" spans="1:5">
      <c r="A28" s="247" t="s">
        <v>1110</v>
      </c>
      <c r="B28" s="248">
        <v>1752</v>
      </c>
      <c r="C28" s="248">
        <v>8819.04</v>
      </c>
      <c r="D28" s="249">
        <f t="shared" si="0"/>
        <v>5.03369863013699</v>
      </c>
      <c r="E28" s="250"/>
    </row>
    <row r="29" ht="20.1" customHeight="1" spans="1:5">
      <c r="A29" s="247" t="s">
        <v>1111</v>
      </c>
      <c r="B29" s="248">
        <v>10938</v>
      </c>
      <c r="C29" s="248">
        <v>12322.74</v>
      </c>
      <c r="D29" s="249">
        <f t="shared" si="0"/>
        <v>1.12659901261657</v>
      </c>
      <c r="E29" s="250"/>
    </row>
    <row r="30" ht="20.1" customHeight="1" spans="1:5">
      <c r="A30" s="243" t="s">
        <v>1112</v>
      </c>
      <c r="B30" s="244">
        <f>SUM(B31:B36)</f>
        <v>11105</v>
      </c>
      <c r="C30" s="244">
        <f>SUM(C31:C36)</f>
        <v>13171.34</v>
      </c>
      <c r="D30" s="245">
        <f t="shared" si="0"/>
        <v>1.18607294011706</v>
      </c>
      <c r="E30" s="246">
        <f>SUM(E31:E36)</f>
        <v>0</v>
      </c>
    </row>
    <row r="31" ht="20.1" customHeight="1" spans="1:5">
      <c r="A31" s="247" t="s">
        <v>1105</v>
      </c>
      <c r="B31" s="251">
        <v>700</v>
      </c>
      <c r="C31" s="251">
        <v>8</v>
      </c>
      <c r="D31" s="249">
        <f t="shared" si="0"/>
        <v>0.0114285714285714</v>
      </c>
      <c r="E31" s="250"/>
    </row>
    <row r="32" ht="20.1" customHeight="1" spans="1:5">
      <c r="A32" s="247" t="s">
        <v>1106</v>
      </c>
      <c r="B32" s="251">
        <v>72</v>
      </c>
      <c r="C32" s="251">
        <v>0</v>
      </c>
      <c r="D32" s="249">
        <f t="shared" si="0"/>
        <v>0</v>
      </c>
      <c r="E32" s="250"/>
    </row>
    <row r="33" ht="20.1" customHeight="1" spans="1:5">
      <c r="A33" s="247" t="s">
        <v>1107</v>
      </c>
      <c r="B33" s="251">
        <v>0</v>
      </c>
      <c r="C33" s="251">
        <v>0</v>
      </c>
      <c r="D33" s="249" t="e">
        <f t="shared" si="0"/>
        <v>#DIV/0!</v>
      </c>
      <c r="E33" s="250"/>
    </row>
    <row r="34" customFormat="1" ht="20.1" customHeight="1" spans="1:16334">
      <c r="A34" s="247" t="s">
        <v>1109</v>
      </c>
      <c r="B34" s="251">
        <v>20</v>
      </c>
      <c r="C34" s="251">
        <v>63.34</v>
      </c>
      <c r="D34" s="249">
        <f t="shared" si="0"/>
        <v>3.167</v>
      </c>
      <c r="E34" s="250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223"/>
      <c r="ET34" s="223"/>
      <c r="EU34" s="223"/>
      <c r="EV34" s="223"/>
      <c r="EW34" s="223"/>
      <c r="EX34" s="223"/>
      <c r="EY34" s="223"/>
      <c r="EZ34" s="223"/>
      <c r="FA34" s="223"/>
      <c r="FB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3"/>
      <c r="FZ34" s="223"/>
      <c r="GA34" s="223"/>
      <c r="GB34" s="223"/>
      <c r="GC34" s="223"/>
      <c r="GD34" s="223"/>
      <c r="GE34" s="223"/>
      <c r="GF34" s="223"/>
      <c r="GG34" s="223"/>
      <c r="GH34" s="223"/>
      <c r="GI34" s="223"/>
      <c r="GJ34" s="223"/>
      <c r="GK34" s="223"/>
      <c r="GL34" s="223"/>
      <c r="GM34" s="223"/>
      <c r="GN34" s="223"/>
      <c r="GO34" s="223"/>
      <c r="GP34" s="223"/>
      <c r="GQ34" s="223"/>
      <c r="GR34" s="223"/>
      <c r="GS34" s="223"/>
      <c r="GT34" s="223"/>
      <c r="GU34" s="223"/>
      <c r="GV34" s="223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</row>
    <row r="35" s="220" customFormat="1" ht="20.1" customHeight="1" spans="1:20">
      <c r="A35" s="247" t="s">
        <v>1110</v>
      </c>
      <c r="B35" s="251">
        <v>1304</v>
      </c>
      <c r="C35" s="251">
        <v>13100</v>
      </c>
      <c r="D35" s="249">
        <f t="shared" si="0"/>
        <v>10.0460122699387</v>
      </c>
      <c r="E35" s="250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</row>
    <row r="36" ht="20.1" customHeight="1" spans="1:5">
      <c r="A36" s="247" t="s">
        <v>1111</v>
      </c>
      <c r="B36" s="251">
        <v>9009</v>
      </c>
      <c r="C36" s="251">
        <v>0</v>
      </c>
      <c r="D36" s="249">
        <f t="shared" si="0"/>
        <v>0</v>
      </c>
      <c r="E36" s="250"/>
    </row>
    <row r="37" ht="20.1" customHeight="1" spans="1:5">
      <c r="A37" s="243" t="s">
        <v>1113</v>
      </c>
      <c r="B37" s="244">
        <v>200553</v>
      </c>
      <c r="C37" s="244">
        <f>SUM(C38:C40)</f>
        <v>220780.7378</v>
      </c>
      <c r="D37" s="245">
        <f t="shared" si="0"/>
        <v>1.10085981162087</v>
      </c>
      <c r="E37" s="246">
        <f>SUM(E38:E40)</f>
        <v>0</v>
      </c>
    </row>
    <row r="38" ht="20.1" customHeight="1" spans="1:5">
      <c r="A38" s="247" t="s">
        <v>1114</v>
      </c>
      <c r="B38" s="251">
        <v>169280</v>
      </c>
      <c r="C38" s="251">
        <v>167812.2738</v>
      </c>
      <c r="D38" s="249">
        <f t="shared" si="0"/>
        <v>0.991329594754253</v>
      </c>
      <c r="E38" s="250"/>
    </row>
    <row r="39" ht="20.1" customHeight="1" spans="1:5">
      <c r="A39" s="247" t="s">
        <v>1115</v>
      </c>
      <c r="B39" s="251">
        <v>31248</v>
      </c>
      <c r="C39" s="251">
        <v>52769.764</v>
      </c>
      <c r="D39" s="249">
        <f t="shared" si="0"/>
        <v>1.68874052739375</v>
      </c>
      <c r="E39" s="250"/>
    </row>
    <row r="40" ht="20.1" customHeight="1" spans="1:5">
      <c r="A40" s="247" t="s">
        <v>1116</v>
      </c>
      <c r="B40" s="251">
        <v>25</v>
      </c>
      <c r="C40" s="251">
        <v>198.7</v>
      </c>
      <c r="D40" s="249">
        <f t="shared" si="0"/>
        <v>7.948</v>
      </c>
      <c r="E40" s="250"/>
    </row>
    <row r="41" ht="20.1" customHeight="1" spans="1:5">
      <c r="A41" s="243" t="s">
        <v>1117</v>
      </c>
      <c r="B41" s="244">
        <v>1184</v>
      </c>
      <c r="C41" s="244">
        <f>SUM(C42:C43)</f>
        <v>6308.2156</v>
      </c>
      <c r="D41" s="245">
        <f t="shared" si="0"/>
        <v>5.3278847972973</v>
      </c>
      <c r="E41" s="246">
        <f>SUM(E42:E43)</f>
        <v>0</v>
      </c>
    </row>
    <row r="42" ht="20.1" customHeight="1" spans="1:5">
      <c r="A42" s="247" t="s">
        <v>1118</v>
      </c>
      <c r="B42" s="251">
        <v>774</v>
      </c>
      <c r="C42" s="251">
        <v>4373.6332</v>
      </c>
      <c r="D42" s="249">
        <f t="shared" si="0"/>
        <v>5.65068888888889</v>
      </c>
      <c r="E42" s="250"/>
    </row>
    <row r="43" ht="20.1" customHeight="1" spans="1:5">
      <c r="A43" s="247" t="s">
        <v>1119</v>
      </c>
      <c r="B43" s="251">
        <v>410</v>
      </c>
      <c r="C43" s="251">
        <v>1934.5824</v>
      </c>
      <c r="D43" s="249">
        <f t="shared" si="0"/>
        <v>4.71849365853659</v>
      </c>
      <c r="E43" s="250"/>
    </row>
    <row r="44" ht="20.1" customHeight="1" spans="1:5">
      <c r="A44" s="243" t="s">
        <v>1120</v>
      </c>
      <c r="B44" s="244">
        <v>51058</v>
      </c>
      <c r="C44" s="244">
        <f>SUM(C45:C47)</f>
        <v>145093.669</v>
      </c>
      <c r="D44" s="245">
        <f t="shared" si="0"/>
        <v>2.84174211680834</v>
      </c>
      <c r="E44" s="246">
        <f>SUM(E45:E47)</f>
        <v>0</v>
      </c>
    </row>
    <row r="45" ht="20.1" customHeight="1" spans="1:5">
      <c r="A45" s="247" t="s">
        <v>1121</v>
      </c>
      <c r="B45" s="251">
        <v>28628</v>
      </c>
      <c r="C45" s="251">
        <v>61558.9623</v>
      </c>
      <c r="D45" s="249">
        <f t="shared" si="0"/>
        <v>2.15030607447254</v>
      </c>
      <c r="E45" s="250"/>
    </row>
    <row r="46" ht="20.1" customHeight="1" spans="1:5">
      <c r="A46" s="247" t="s">
        <v>1122</v>
      </c>
      <c r="B46" s="251">
        <v>0</v>
      </c>
      <c r="C46" s="251">
        <v>167</v>
      </c>
      <c r="D46" s="249" t="e">
        <f t="shared" si="0"/>
        <v>#DIV/0!</v>
      </c>
      <c r="E46" s="250"/>
    </row>
    <row r="47" ht="20.1" customHeight="1" spans="1:5">
      <c r="A47" s="247" t="s">
        <v>1123</v>
      </c>
      <c r="B47" s="251">
        <v>22430</v>
      </c>
      <c r="C47" s="251">
        <v>83367.7067</v>
      </c>
      <c r="D47" s="249">
        <f t="shared" si="0"/>
        <v>3.71679477039679</v>
      </c>
      <c r="E47" s="250"/>
    </row>
    <row r="48" ht="20.1" customHeight="1" spans="1:5">
      <c r="A48" s="243" t="s">
        <v>1124</v>
      </c>
      <c r="B48" s="244">
        <v>1000</v>
      </c>
      <c r="C48" s="244">
        <v>0</v>
      </c>
      <c r="D48" s="245">
        <f t="shared" si="0"/>
        <v>0</v>
      </c>
      <c r="E48" s="246">
        <f>SUM(E49:E52)</f>
        <v>0</v>
      </c>
    </row>
    <row r="49" ht="20.1" customHeight="1" spans="1:5">
      <c r="A49" s="247" t="s">
        <v>1125</v>
      </c>
      <c r="B49" s="251">
        <v>1000</v>
      </c>
      <c r="C49" s="251">
        <v>0</v>
      </c>
      <c r="D49" s="249">
        <f t="shared" si="0"/>
        <v>0</v>
      </c>
      <c r="E49" s="250"/>
    </row>
    <row r="50" ht="20.1" customHeight="1" spans="1:5">
      <c r="A50" s="247" t="s">
        <v>1126</v>
      </c>
      <c r="B50" s="251"/>
      <c r="C50" s="251"/>
      <c r="D50" s="249"/>
      <c r="E50" s="250"/>
    </row>
    <row r="51" ht="20.1" customHeight="1" spans="1:5">
      <c r="A51" s="247" t="s">
        <v>1127</v>
      </c>
      <c r="B51" s="251"/>
      <c r="C51" s="251"/>
      <c r="D51" s="249"/>
      <c r="E51" s="250"/>
    </row>
    <row r="52" ht="20.1" customHeight="1" spans="1:5">
      <c r="A52" s="247" t="s">
        <v>1128</v>
      </c>
      <c r="B52" s="251"/>
      <c r="C52" s="251">
        <v>0</v>
      </c>
      <c r="D52" s="249" t="e">
        <f t="shared" ref="D52:D61" si="1">C52/B52</f>
        <v>#DIV/0!</v>
      </c>
      <c r="E52" s="250"/>
    </row>
    <row r="53" ht="20.1" customHeight="1" spans="1:5">
      <c r="A53" s="243" t="s">
        <v>1129</v>
      </c>
      <c r="B53" s="244">
        <v>66081</v>
      </c>
      <c r="C53" s="244">
        <f>SUM(C54:C58)</f>
        <v>79864.1152</v>
      </c>
      <c r="D53" s="245">
        <f t="shared" si="1"/>
        <v>1.20857909535267</v>
      </c>
      <c r="E53" s="246">
        <f>SUM(E54:E58)</f>
        <v>0</v>
      </c>
    </row>
    <row r="54" ht="20.1" customHeight="1" spans="1:5">
      <c r="A54" s="247" t="s">
        <v>1130</v>
      </c>
      <c r="B54" s="251">
        <v>43156</v>
      </c>
      <c r="C54" s="251">
        <v>53860.65</v>
      </c>
      <c r="D54" s="249">
        <f t="shared" si="1"/>
        <v>1.24804546297155</v>
      </c>
      <c r="E54" s="250"/>
    </row>
    <row r="55" ht="20.1" customHeight="1" spans="1:5">
      <c r="A55" s="247" t="s">
        <v>1131</v>
      </c>
      <c r="B55" s="251">
        <v>221</v>
      </c>
      <c r="C55" s="251">
        <v>391.28</v>
      </c>
      <c r="D55" s="249">
        <f t="shared" si="1"/>
        <v>1.77049773755656</v>
      </c>
      <c r="E55" s="250"/>
    </row>
    <row r="56" ht="20.1" customHeight="1" spans="1:5">
      <c r="A56" s="247" t="s">
        <v>1132</v>
      </c>
      <c r="B56" s="251">
        <v>978</v>
      </c>
      <c r="C56" s="251">
        <v>689</v>
      </c>
      <c r="D56" s="249">
        <f t="shared" si="1"/>
        <v>0.704498977505112</v>
      </c>
      <c r="E56" s="250"/>
    </row>
    <row r="57" ht="20.1" customHeight="1" spans="1:5">
      <c r="A57" s="247" t="s">
        <v>1133</v>
      </c>
      <c r="B57" s="251">
        <v>13314</v>
      </c>
      <c r="C57" s="251">
        <v>12408.67</v>
      </c>
      <c r="D57" s="249">
        <f t="shared" si="1"/>
        <v>0.932001652395974</v>
      </c>
      <c r="E57" s="250"/>
    </row>
    <row r="58" ht="20.1" customHeight="1" spans="1:5">
      <c r="A58" s="247" t="s">
        <v>1134</v>
      </c>
      <c r="B58" s="251">
        <v>8412</v>
      </c>
      <c r="C58" s="251">
        <v>12514.5152</v>
      </c>
      <c r="D58" s="249">
        <f t="shared" si="1"/>
        <v>1.48769795530195</v>
      </c>
      <c r="E58" s="250"/>
    </row>
    <row r="59" ht="20.1" customHeight="1" spans="1:5">
      <c r="A59" s="243" t="s">
        <v>1135</v>
      </c>
      <c r="B59" s="244">
        <v>41713</v>
      </c>
      <c r="C59" s="244">
        <f>SUM(C60:C61)</f>
        <v>6250</v>
      </c>
      <c r="D59" s="245">
        <f t="shared" si="1"/>
        <v>0.149833385275574</v>
      </c>
      <c r="E59" s="246">
        <f>SUM(E60:E61)</f>
        <v>0</v>
      </c>
    </row>
    <row r="60" ht="20.1" customHeight="1" spans="1:5">
      <c r="A60" s="247" t="s">
        <v>1136</v>
      </c>
      <c r="B60" s="251">
        <v>41713</v>
      </c>
      <c r="C60" s="251">
        <v>6250</v>
      </c>
      <c r="D60" s="249">
        <f t="shared" si="1"/>
        <v>0.149833385275574</v>
      </c>
      <c r="E60" s="250"/>
    </row>
    <row r="61" ht="20.1" customHeight="1" spans="1:5">
      <c r="A61" s="247" t="s">
        <v>463</v>
      </c>
      <c r="B61" s="251">
        <v>0</v>
      </c>
      <c r="C61" s="251">
        <v>0</v>
      </c>
      <c r="D61" s="249" t="e">
        <f t="shared" si="1"/>
        <v>#DIV/0!</v>
      </c>
      <c r="E61" s="250"/>
    </row>
    <row r="62" ht="20.1" customHeight="1" spans="1:5">
      <c r="A62" s="247" t="s">
        <v>1137</v>
      </c>
      <c r="B62" s="251"/>
      <c r="C62" s="251"/>
      <c r="D62" s="249"/>
      <c r="E62" s="250"/>
    </row>
    <row r="63" ht="20.1" customHeight="1" spans="1:5">
      <c r="A63" s="243" t="s">
        <v>1138</v>
      </c>
      <c r="B63" s="244">
        <v>55494</v>
      </c>
      <c r="C63" s="244">
        <f>SUM(C64:C67)</f>
        <v>55042</v>
      </c>
      <c r="D63" s="252">
        <f t="shared" ref="D63:D69" si="2">C63/B63</f>
        <v>0.991854975312646</v>
      </c>
      <c r="E63" s="246">
        <f>SUM(E64:E67)</f>
        <v>0</v>
      </c>
    </row>
    <row r="64" ht="20.1" customHeight="1" spans="1:5">
      <c r="A64" s="247" t="s">
        <v>1139</v>
      </c>
      <c r="B64" s="251">
        <v>55443</v>
      </c>
      <c r="C64" s="251">
        <v>55042</v>
      </c>
      <c r="D64" s="249">
        <f t="shared" si="2"/>
        <v>0.992767346644301</v>
      </c>
      <c r="E64" s="250"/>
    </row>
    <row r="65" ht="20.1" customHeight="1" spans="1:5">
      <c r="A65" s="247" t="s">
        <v>1140</v>
      </c>
      <c r="B65" s="251">
        <v>0</v>
      </c>
      <c r="C65" s="251">
        <v>0</v>
      </c>
      <c r="D65" s="249" t="e">
        <f t="shared" si="2"/>
        <v>#DIV/0!</v>
      </c>
      <c r="E65" s="250"/>
    </row>
    <row r="66" ht="20.1" customHeight="1" spans="1:5">
      <c r="A66" s="247" t="s">
        <v>1141</v>
      </c>
      <c r="B66" s="251">
        <v>51</v>
      </c>
      <c r="C66" s="253">
        <v>0</v>
      </c>
      <c r="D66" s="249">
        <f t="shared" si="2"/>
        <v>0</v>
      </c>
      <c r="E66" s="250"/>
    </row>
    <row r="67" ht="20.1" customHeight="1" spans="1:5">
      <c r="A67" s="247" t="s">
        <v>1142</v>
      </c>
      <c r="B67" s="251">
        <v>0</v>
      </c>
      <c r="C67" s="251"/>
      <c r="D67" s="249" t="e">
        <f t="shared" si="2"/>
        <v>#DIV/0!</v>
      </c>
      <c r="E67" s="250"/>
    </row>
    <row r="68" ht="20.1" customHeight="1" spans="1:5">
      <c r="A68" s="243" t="s">
        <v>1143</v>
      </c>
      <c r="B68" s="244">
        <f>SUM(B69:B73)</f>
        <v>11702</v>
      </c>
      <c r="C68" s="244">
        <f>SUM(C69:C73)</f>
        <v>16205</v>
      </c>
      <c r="D68" s="254">
        <f t="shared" si="2"/>
        <v>1.38480601606563</v>
      </c>
      <c r="E68" s="246">
        <f>SUM(E69:E73)</f>
        <v>0</v>
      </c>
    </row>
    <row r="69" ht="20.1" customHeight="1" spans="1:5">
      <c r="A69" s="247" t="s">
        <v>1144</v>
      </c>
      <c r="B69" s="251">
        <v>0</v>
      </c>
      <c r="C69" s="251">
        <v>0</v>
      </c>
      <c r="D69" s="249" t="e">
        <f t="shared" si="2"/>
        <v>#DIV/0!</v>
      </c>
      <c r="E69" s="250"/>
    </row>
    <row r="70" ht="20.1" customHeight="1" spans="1:5">
      <c r="A70" s="247" t="s">
        <v>1145</v>
      </c>
      <c r="B70" s="251">
        <v>1271</v>
      </c>
      <c r="C70" s="251"/>
      <c r="D70" s="249"/>
      <c r="E70" s="250"/>
    </row>
    <row r="71" ht="20.1" customHeight="1" spans="1:5">
      <c r="A71" s="247" t="s">
        <v>1146</v>
      </c>
      <c r="B71" s="251">
        <v>0</v>
      </c>
      <c r="C71" s="251">
        <v>0</v>
      </c>
      <c r="D71" s="249" t="e">
        <f t="shared" ref="D71:D73" si="3">C71/B71</f>
        <v>#DIV/0!</v>
      </c>
      <c r="E71" s="250"/>
    </row>
    <row r="72" ht="20.1" customHeight="1" spans="1:5">
      <c r="A72" s="247" t="s">
        <v>1147</v>
      </c>
      <c r="B72" s="251">
        <v>0</v>
      </c>
      <c r="C72" s="255">
        <v>1280</v>
      </c>
      <c r="D72" s="249" t="e">
        <f t="shared" si="3"/>
        <v>#DIV/0!</v>
      </c>
      <c r="E72" s="250"/>
    </row>
    <row r="73" ht="20.1" customHeight="1" spans="1:5">
      <c r="A73" s="256" t="s">
        <v>934</v>
      </c>
      <c r="B73" s="257">
        <v>10431</v>
      </c>
      <c r="C73" s="258">
        <v>14925</v>
      </c>
      <c r="D73" s="259">
        <f t="shared" si="3"/>
        <v>1.43083117630141</v>
      </c>
      <c r="E73" s="260"/>
    </row>
  </sheetData>
  <mergeCells count="1">
    <mergeCell ref="A2:E2"/>
  </mergeCells>
  <printOptions horizontalCentered="1"/>
  <pageMargins left="0.313888888888889" right="0.0777777777777778" top="0.275" bottom="0.349305555555556" header="0.2" footer="0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I7" sqref="I7"/>
    </sheetView>
  </sheetViews>
  <sheetFormatPr defaultColWidth="8.75" defaultRowHeight="14.25"/>
  <cols>
    <col min="1" max="5" width="9" style="85"/>
    <col min="6" max="6" width="26.375" style="85"/>
    <col min="7" max="32" width="9" style="85"/>
    <col min="33" max="256" width="8.75" style="85"/>
    <col min="257" max="16384" width="8.75" style="5"/>
  </cols>
  <sheetData>
    <row r="1" spans="10:11">
      <c r="J1" s="97"/>
      <c r="K1" s="97"/>
    </row>
    <row r="2" ht="71.25" customHeight="1" spans="1:11">
      <c r="A2" s="86"/>
      <c r="B2" s="86"/>
      <c r="C2" s="86"/>
      <c r="D2" s="87"/>
      <c r="E2" s="87"/>
      <c r="J2" s="98"/>
      <c r="K2" s="98"/>
    </row>
    <row r="3" ht="71.25" customHeight="1" spans="1:11">
      <c r="A3" s="86"/>
      <c r="B3" s="86"/>
      <c r="C3" s="86"/>
      <c r="D3" s="87"/>
      <c r="E3" s="87"/>
      <c r="J3" s="98"/>
      <c r="K3" s="98"/>
    </row>
    <row r="4" ht="157.5" customHeight="1" spans="1:11">
      <c r="A4" s="88" t="s">
        <v>1148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6" customHeight="1" spans="5:7">
      <c r="E6" s="89"/>
      <c r="F6" s="89"/>
      <c r="G6" s="89"/>
    </row>
    <row r="7" customHeight="1" spans="5:7">
      <c r="E7" s="89"/>
      <c r="F7" s="89"/>
      <c r="G7" s="89"/>
    </row>
    <row r="8" customHeight="1" spans="5:7">
      <c r="E8" s="89"/>
      <c r="F8" s="89"/>
      <c r="G8" s="89"/>
    </row>
    <row r="9" ht="6" customHeight="1" spans="1:1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ht="13.5" hidden="1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ht="13.5" hidden="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ht="13.5" hidden="1" spans="1:1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ht="13.5" spans="1:1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ht="13.5" spans="1:1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ht="13.5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ht="13.5" spans="1:1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ht="13.5" spans="1:1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22" ht="101.25" customHeight="1"/>
    <row r="23" ht="11.25" customHeight="1"/>
    <row r="26" ht="27" spans="6:6">
      <c r="F26" s="91"/>
    </row>
    <row r="28" ht="47.25" customHeight="1" spans="1:1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ht="35.25" spans="1:11">
      <c r="A29" s="92"/>
      <c r="B29" s="92"/>
      <c r="C29" s="92"/>
      <c r="D29" s="92"/>
      <c r="E29" s="92"/>
      <c r="F29" s="93"/>
      <c r="G29" s="92"/>
      <c r="H29" s="92"/>
      <c r="I29" s="92"/>
      <c r="J29" s="92"/>
      <c r="K29" s="92"/>
    </row>
    <row r="30" ht="35.25" spans="1:1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ht="35.25" spans="1:1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ht="35.25" spans="1:1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ht="15.75" spans="1:1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ht="13.5" spans="1:1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ht="35.25" customHeight="1" spans="1:1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ht="3.75" customHeight="1" spans="6:11">
      <c r="F36" s="96"/>
      <c r="G36" s="96"/>
      <c r="H36" s="96"/>
      <c r="I36" s="96"/>
      <c r="J36" s="96"/>
      <c r="K36" s="96"/>
    </row>
    <row r="37" hidden="1" customHeight="1" spans="6:11">
      <c r="F37" s="96"/>
      <c r="G37" s="96"/>
      <c r="H37" s="96"/>
      <c r="I37" s="96"/>
      <c r="J37" s="96"/>
      <c r="K37" s="96"/>
    </row>
    <row r="38" hidden="1" customHeight="1" spans="6:11">
      <c r="F38" s="96"/>
      <c r="G38" s="96"/>
      <c r="H38" s="96"/>
      <c r="I38" s="96"/>
      <c r="J38" s="96"/>
      <c r="K38" s="96"/>
    </row>
    <row r="39" ht="23.25" customHeight="1" spans="6:11">
      <c r="F39" s="96"/>
      <c r="G39" s="96"/>
      <c r="H39" s="96"/>
      <c r="I39" s="96"/>
      <c r="J39" s="96"/>
      <c r="K39" s="96"/>
    </row>
  </sheetData>
  <mergeCells count="7">
    <mergeCell ref="J1:K1"/>
    <mergeCell ref="A2:C2"/>
    <mergeCell ref="J2:K2"/>
    <mergeCell ref="A4:K4"/>
    <mergeCell ref="E6:G8"/>
    <mergeCell ref="A9:K17"/>
    <mergeCell ref="A34:K35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D1" sqref="A$1:H$1048576"/>
    </sheetView>
  </sheetViews>
  <sheetFormatPr defaultColWidth="9" defaultRowHeight="14.25" outlineLevelCol="7"/>
  <cols>
    <col min="1" max="1" width="37.5" style="190" customWidth="1"/>
    <col min="2" max="4" width="13.75" style="191" customWidth="1"/>
    <col min="5" max="5" width="11.625" style="192" customWidth="1"/>
    <col min="6" max="6" width="10.625" style="147" customWidth="1"/>
    <col min="7" max="7" width="12.375" style="147" customWidth="1"/>
    <col min="8" max="8" width="10.625" style="193" customWidth="1"/>
    <col min="9" max="16384" width="9" style="190"/>
  </cols>
  <sheetData>
    <row r="1" ht="20.25" spans="1:1">
      <c r="A1" s="194" t="s">
        <v>1149</v>
      </c>
    </row>
    <row r="2" customFormat="1" ht="29" customHeight="1" spans="1:8">
      <c r="A2" s="194"/>
      <c r="B2" s="191"/>
      <c r="C2" s="191"/>
      <c r="D2" s="191"/>
      <c r="E2" s="192"/>
      <c r="F2" s="147"/>
      <c r="G2" s="147"/>
      <c r="H2" s="193"/>
    </row>
    <row r="3" s="188" customFormat="1" ht="48" customHeight="1" spans="1:8">
      <c r="A3" s="195" t="s">
        <v>1150</v>
      </c>
      <c r="B3" s="195"/>
      <c r="C3" s="196"/>
      <c r="D3" s="195"/>
      <c r="E3" s="197"/>
      <c r="F3" s="154"/>
      <c r="G3" s="154"/>
      <c r="H3" s="195"/>
    </row>
    <row r="4" ht="26" customHeight="1" spans="1:8">
      <c r="A4" s="155"/>
      <c r="H4" s="198" t="s">
        <v>6</v>
      </c>
    </row>
    <row r="5" ht="18" customHeight="1" spans="1:8">
      <c r="A5" s="69" t="s">
        <v>1151</v>
      </c>
      <c r="B5" s="156" t="s">
        <v>8</v>
      </c>
      <c r="C5" s="156" t="s">
        <v>9</v>
      </c>
      <c r="D5" s="156" t="s">
        <v>10</v>
      </c>
      <c r="E5" s="157" t="s">
        <v>11</v>
      </c>
      <c r="F5" s="157" t="s">
        <v>12</v>
      </c>
      <c r="G5" s="156" t="s">
        <v>13</v>
      </c>
      <c r="H5" s="182" t="s">
        <v>14</v>
      </c>
    </row>
    <row r="6" s="189" customFormat="1" ht="18" customHeight="1" spans="1:8">
      <c r="A6" s="158"/>
      <c r="B6" s="159"/>
      <c r="C6" s="159"/>
      <c r="D6" s="159"/>
      <c r="E6" s="160"/>
      <c r="F6" s="160"/>
      <c r="G6" s="159"/>
      <c r="H6" s="183"/>
    </row>
    <row r="7" ht="27" customHeight="1" spans="1:8">
      <c r="A7" s="161" t="s">
        <v>1152</v>
      </c>
      <c r="B7" s="199">
        <f>SUM(B8:B11)</f>
        <v>429520</v>
      </c>
      <c r="C7" s="199">
        <f>SUM(C8:C11)</f>
        <v>600000</v>
      </c>
      <c r="D7" s="199">
        <f>SUM(D8:D11)</f>
        <v>135606</v>
      </c>
      <c r="E7" s="200">
        <f>D7/C7</f>
        <v>0.22601</v>
      </c>
      <c r="F7" s="201">
        <f>(D7-B7)/B7</f>
        <v>-0.684284783013597</v>
      </c>
      <c r="G7" s="199">
        <f>SUM(G8:G11)</f>
        <v>266550</v>
      </c>
      <c r="H7" s="202">
        <f t="shared" ref="H7:H11" si="0">(G7-D7)/D7</f>
        <v>0.965620990221672</v>
      </c>
    </row>
    <row r="8" ht="27" customHeight="1" spans="1:8">
      <c r="A8" s="203" t="s">
        <v>1153</v>
      </c>
      <c r="B8" s="204">
        <v>24293</v>
      </c>
      <c r="C8" s="205"/>
      <c r="D8" s="168">
        <v>4391</v>
      </c>
      <c r="E8" s="200" t="s">
        <v>1</v>
      </c>
      <c r="F8" s="206">
        <f>(D8-B8)/B8</f>
        <v>-0.819248343144116</v>
      </c>
      <c r="G8" s="207">
        <v>6250</v>
      </c>
      <c r="H8" s="208">
        <f t="shared" si="0"/>
        <v>0.423365975859713</v>
      </c>
    </row>
    <row r="9" ht="27" customHeight="1" spans="1:8">
      <c r="A9" s="203" t="s">
        <v>1154</v>
      </c>
      <c r="B9" s="204">
        <v>396803</v>
      </c>
      <c r="C9" s="205">
        <v>600000</v>
      </c>
      <c r="D9" s="168">
        <v>129019</v>
      </c>
      <c r="E9" s="209">
        <f>D9/C9</f>
        <v>0.215031666666667</v>
      </c>
      <c r="F9" s="206">
        <f>(D9-B9)/B9</f>
        <v>-0.674853768746708</v>
      </c>
      <c r="G9" s="207">
        <v>250000</v>
      </c>
      <c r="H9" s="208">
        <f t="shared" si="0"/>
        <v>0.937699098582379</v>
      </c>
    </row>
    <row r="10" ht="27" customHeight="1" spans="1:8">
      <c r="A10" s="203" t="s">
        <v>1155</v>
      </c>
      <c r="B10" s="204">
        <v>8071</v>
      </c>
      <c r="C10" s="205"/>
      <c r="D10" s="168">
        <v>1942</v>
      </c>
      <c r="E10" s="210" t="s">
        <v>1</v>
      </c>
      <c r="F10" s="206">
        <f>(D10-B10)/B10</f>
        <v>-0.759385454094908</v>
      </c>
      <c r="G10" s="207">
        <v>10000</v>
      </c>
      <c r="H10" s="208">
        <f t="shared" si="0"/>
        <v>4.14933058702369</v>
      </c>
    </row>
    <row r="11" ht="27" customHeight="1" spans="1:8">
      <c r="A11" s="211" t="s">
        <v>1156</v>
      </c>
      <c r="B11" s="204">
        <v>353</v>
      </c>
      <c r="C11" s="205"/>
      <c r="D11" s="168">
        <v>254</v>
      </c>
      <c r="E11" s="210" t="s">
        <v>1</v>
      </c>
      <c r="F11" s="206">
        <f>(D11-B11)/B11</f>
        <v>-0.280453257790368</v>
      </c>
      <c r="G11" s="207">
        <v>300</v>
      </c>
      <c r="H11" s="208">
        <f t="shared" si="0"/>
        <v>0.181102362204724</v>
      </c>
    </row>
    <row r="12" ht="27" customHeight="1" spans="1:8">
      <c r="A12" s="212" t="s">
        <v>1157</v>
      </c>
      <c r="B12" s="213"/>
      <c r="C12" s="214"/>
      <c r="D12" s="215"/>
      <c r="E12" s="216" t="s">
        <v>1</v>
      </c>
      <c r="F12" s="217" t="s">
        <v>1</v>
      </c>
      <c r="G12" s="218"/>
      <c r="H12" s="219"/>
    </row>
  </sheetData>
  <mergeCells count="9"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055555555556" right="0.393055555555556" top="0.393055555555556" bottom="0.393055555555556" header="0.590277777777778" footer="0.239583333333333"/>
  <pageSetup paperSize="9" scale="77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tabSelected="1" workbookViewId="0">
      <pane xSplit="2" ySplit="7" topLeftCell="C8" activePane="bottomRight" state="frozen"/>
      <selection/>
      <selection pane="topRight"/>
      <selection pane="bottomLeft"/>
      <selection pane="bottomRight" activeCell="H8" sqref="H8:H9"/>
    </sheetView>
  </sheetViews>
  <sheetFormatPr defaultColWidth="9" defaultRowHeight="14.25"/>
  <cols>
    <col min="1" max="1" width="47" style="144" customWidth="1"/>
    <col min="2" max="5" width="13" style="144" customWidth="1"/>
    <col min="6" max="6" width="11.625" style="145" customWidth="1"/>
    <col min="7" max="7" width="11.6583333333333" style="146" customWidth="1"/>
    <col min="8" max="8" width="13" style="147" customWidth="1"/>
    <col min="9" max="9" width="11.875" style="148" customWidth="1"/>
    <col min="10" max="10" width="13" style="144" customWidth="1"/>
    <col min="11" max="16384" width="9" style="144"/>
  </cols>
  <sheetData>
    <row r="1" ht="20.25" spans="1:1">
      <c r="A1" s="149" t="s">
        <v>1158</v>
      </c>
    </row>
    <row r="2" customFormat="1" ht="32" customHeight="1" spans="1:9">
      <c r="A2" s="149"/>
      <c r="B2" s="144"/>
      <c r="C2" s="144"/>
      <c r="D2" s="144"/>
      <c r="E2" s="144"/>
      <c r="F2" s="145"/>
      <c r="G2" s="146"/>
      <c r="H2" s="147"/>
      <c r="I2" s="148"/>
    </row>
    <row r="3" s="141" customFormat="1" ht="27" customHeight="1" spans="1:9">
      <c r="A3" s="150" t="s">
        <v>1159</v>
      </c>
      <c r="B3" s="150"/>
      <c r="C3" s="151"/>
      <c r="D3" s="150"/>
      <c r="E3" s="150"/>
      <c r="F3" s="152"/>
      <c r="G3" s="153"/>
      <c r="H3" s="154"/>
      <c r="I3" s="180"/>
    </row>
    <row r="4" s="142" customFormat="1" spans="1:9">
      <c r="A4" s="155"/>
      <c r="F4" s="145"/>
      <c r="G4" s="146"/>
      <c r="H4" s="147"/>
      <c r="I4" s="181" t="s">
        <v>6</v>
      </c>
    </row>
    <row r="5" s="142" customFormat="1" ht="18" customHeight="1" spans="1:9">
      <c r="A5" s="69" t="s">
        <v>1151</v>
      </c>
      <c r="B5" s="156" t="s">
        <v>8</v>
      </c>
      <c r="C5" s="156" t="s">
        <v>9</v>
      </c>
      <c r="D5" s="156" t="s">
        <v>40</v>
      </c>
      <c r="E5" s="156" t="s">
        <v>10</v>
      </c>
      <c r="F5" s="157" t="s">
        <v>41</v>
      </c>
      <c r="G5" s="157" t="s">
        <v>12</v>
      </c>
      <c r="H5" s="157" t="s">
        <v>13</v>
      </c>
      <c r="I5" s="182" t="s">
        <v>14</v>
      </c>
    </row>
    <row r="6" s="143" customFormat="1" ht="18" customHeight="1" spans="1:9">
      <c r="A6" s="158"/>
      <c r="B6" s="159"/>
      <c r="C6" s="159"/>
      <c r="D6" s="159"/>
      <c r="E6" s="159"/>
      <c r="F6" s="160"/>
      <c r="G6" s="160"/>
      <c r="H6" s="160"/>
      <c r="I6" s="183"/>
    </row>
    <row r="7" ht="30" customHeight="1" spans="1:9">
      <c r="A7" s="161" t="s">
        <v>1160</v>
      </c>
      <c r="B7" s="162">
        <f>D19+B13+B16+B17+B18+B8</f>
        <v>1331942</v>
      </c>
      <c r="C7" s="162">
        <f>E19+C13+C16+C17+C18+C8</f>
        <v>600000</v>
      </c>
      <c r="D7" s="162">
        <f>F19+D13+D16+D17+D18+D8</f>
        <v>450400</v>
      </c>
      <c r="E7" s="162">
        <f>G19+E13+E16+E17+E18+E8</f>
        <v>355043.01</v>
      </c>
      <c r="F7" s="163">
        <f>E7/D7</f>
        <v>0.788283769982238</v>
      </c>
      <c r="G7" s="164">
        <f>(E7-B7)/B7</f>
        <v>-0.733439586708731</v>
      </c>
      <c r="H7" s="165">
        <f>H8+H13+H16+H17</f>
        <v>718016</v>
      </c>
      <c r="I7" s="184">
        <f>(H7-E7)/E7</f>
        <v>1.02233526580343</v>
      </c>
    </row>
    <row r="8" ht="30" customHeight="1" spans="1:10">
      <c r="A8" s="166" t="s">
        <v>686</v>
      </c>
      <c r="B8" s="167">
        <v>264821</v>
      </c>
      <c r="C8" s="167">
        <v>600000</v>
      </c>
      <c r="D8" s="167">
        <v>147700</v>
      </c>
      <c r="E8" s="168">
        <v>30616.01</v>
      </c>
      <c r="F8" s="169">
        <f>E8/D8</f>
        <v>0.207285104942451</v>
      </c>
      <c r="G8" s="170">
        <f>(E8-B8)/B8</f>
        <v>-0.884389795371213</v>
      </c>
      <c r="H8" s="171">
        <f>H9+H11</f>
        <v>266550</v>
      </c>
      <c r="I8" s="185">
        <f>(H8-E8)/E8</f>
        <v>7.70622919185093</v>
      </c>
      <c r="J8" s="186"/>
    </row>
    <row r="9" ht="30" customHeight="1" spans="1:10">
      <c r="A9" s="172" t="s">
        <v>1161</v>
      </c>
      <c r="B9" s="167">
        <v>264376</v>
      </c>
      <c r="C9" s="167">
        <v>600000</v>
      </c>
      <c r="D9" s="167">
        <v>147700</v>
      </c>
      <c r="E9" s="168">
        <v>30616</v>
      </c>
      <c r="F9" s="169">
        <f>E9/D9</f>
        <v>0.207285037237644</v>
      </c>
      <c r="G9" s="170">
        <f>(E9-B9)/B9</f>
        <v>-0.884195237086574</v>
      </c>
      <c r="H9" s="171">
        <v>256550</v>
      </c>
      <c r="I9" s="185">
        <f>(H9-E9)/E9</f>
        <v>7.37960543506663</v>
      </c>
      <c r="J9" s="186"/>
    </row>
    <row r="10" ht="30" customHeight="1" spans="1:10">
      <c r="A10" s="172" t="s">
        <v>1162</v>
      </c>
      <c r="B10" s="167"/>
      <c r="C10" s="167"/>
      <c r="D10" s="167"/>
      <c r="E10" s="168"/>
      <c r="F10" s="169"/>
      <c r="G10" s="170"/>
      <c r="H10" s="171"/>
      <c r="I10" s="185"/>
      <c r="J10" s="186"/>
    </row>
    <row r="11" ht="30" customHeight="1" spans="1:10">
      <c r="A11" s="172" t="s">
        <v>1163</v>
      </c>
      <c r="B11" s="167">
        <v>445</v>
      </c>
      <c r="C11" s="167"/>
      <c r="D11" s="167"/>
      <c r="E11" s="168"/>
      <c r="F11" s="169"/>
      <c r="G11" s="170">
        <f>(E11-B11)/B11</f>
        <v>-1</v>
      </c>
      <c r="H11" s="171">
        <v>10000</v>
      </c>
      <c r="I11" s="185">
        <v>0</v>
      </c>
      <c r="J11" s="186"/>
    </row>
    <row r="12" ht="30" customHeight="1" spans="1:10">
      <c r="A12" s="172" t="s">
        <v>1164</v>
      </c>
      <c r="B12" s="167"/>
      <c r="C12" s="167"/>
      <c r="D12" s="167"/>
      <c r="E12" s="168"/>
      <c r="F12" s="169"/>
      <c r="G12" s="170"/>
      <c r="H12" s="171"/>
      <c r="I12" s="185"/>
      <c r="J12" s="186"/>
    </row>
    <row r="13" ht="30" customHeight="1" spans="1:9">
      <c r="A13" s="166" t="s">
        <v>1071</v>
      </c>
      <c r="B13" s="167">
        <v>975367</v>
      </c>
      <c r="C13" s="167"/>
      <c r="D13" s="167">
        <v>302700</v>
      </c>
      <c r="E13" s="173">
        <v>176429</v>
      </c>
      <c r="F13" s="169">
        <f>E13/D13</f>
        <v>0.582851007598282</v>
      </c>
      <c r="G13" s="170">
        <f>(E13-B13)/B13</f>
        <v>-0.819115266356151</v>
      </c>
      <c r="H13" s="171">
        <f>H14</f>
        <v>297000</v>
      </c>
      <c r="I13" s="185">
        <f>(H13-E13)/E13</f>
        <v>0.683396720493796</v>
      </c>
    </row>
    <row r="14" ht="30" customHeight="1" spans="1:9">
      <c r="A14" s="172" t="s">
        <v>1165</v>
      </c>
      <c r="B14" s="167">
        <v>974366</v>
      </c>
      <c r="C14" s="167"/>
      <c r="D14" s="167">
        <v>302700</v>
      </c>
      <c r="E14" s="173">
        <v>175984</v>
      </c>
      <c r="F14" s="169">
        <f>E14/D14</f>
        <v>0.581380905186653</v>
      </c>
      <c r="G14" s="170">
        <f>(E14-B14)/B14</f>
        <v>-0.819386144426222</v>
      </c>
      <c r="H14" s="171">
        <v>297000</v>
      </c>
      <c r="I14" s="185">
        <f>(H14-E14)/E14</f>
        <v>0.687653423038458</v>
      </c>
    </row>
    <row r="15" ht="30" customHeight="1" spans="1:9">
      <c r="A15" s="166" t="s">
        <v>1166</v>
      </c>
      <c r="B15" s="167">
        <v>1001</v>
      </c>
      <c r="C15" s="167"/>
      <c r="D15" s="167"/>
      <c r="E15" s="173">
        <v>445</v>
      </c>
      <c r="F15" s="170"/>
      <c r="G15" s="170">
        <f>(E15-B15)/B15</f>
        <v>-0.555444555444555</v>
      </c>
      <c r="H15" s="171"/>
      <c r="I15" s="185"/>
    </row>
    <row r="16" ht="30" customHeight="1" spans="1:9">
      <c r="A16" s="166" t="s">
        <v>1072</v>
      </c>
      <c r="B16" s="167">
        <v>89396</v>
      </c>
      <c r="C16" s="167"/>
      <c r="D16" s="167"/>
      <c r="E16" s="173">
        <v>147717</v>
      </c>
      <c r="F16" s="170"/>
      <c r="G16" s="170">
        <f>(E16-B16)/B16</f>
        <v>0.652389368651841</v>
      </c>
      <c r="H16" s="171">
        <v>154166</v>
      </c>
      <c r="I16" s="185">
        <f>(H16-E16)/E16</f>
        <v>0.0436578051273719</v>
      </c>
    </row>
    <row r="17" ht="30" customHeight="1" spans="1:9">
      <c r="A17" s="166" t="s">
        <v>1080</v>
      </c>
      <c r="B17" s="167">
        <v>2055</v>
      </c>
      <c r="C17" s="167"/>
      <c r="D17" s="167"/>
      <c r="E17" s="173">
        <v>281</v>
      </c>
      <c r="F17" s="170"/>
      <c r="G17" s="170">
        <f>(E17-B17)/B17</f>
        <v>-0.863260340632603</v>
      </c>
      <c r="H17" s="171">
        <v>300</v>
      </c>
      <c r="I17" s="185">
        <f>(H17-E17)/E17</f>
        <v>0.0676156583629893</v>
      </c>
    </row>
    <row r="18" ht="30" customHeight="1" spans="1:9">
      <c r="A18" s="174" t="s">
        <v>1167</v>
      </c>
      <c r="B18" s="175">
        <v>303</v>
      </c>
      <c r="C18" s="176"/>
      <c r="D18" s="176"/>
      <c r="E18" s="177"/>
      <c r="F18" s="178"/>
      <c r="G18" s="178"/>
      <c r="H18" s="179"/>
      <c r="I18" s="187"/>
    </row>
    <row r="19" ht="30" customHeight="1"/>
    <row r="20" ht="30" customHeight="1"/>
  </sheetData>
  <mergeCells count="10"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156944444444444" right="0.393055555555556" top="0.354166666666667" bottom="0.393055555555556" header="0.786805555555556" footer="0.239583333333333"/>
  <pageSetup paperSize="9" scale="77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封皮</vt:lpstr>
      <vt:lpstr>一般公共预算</vt:lpstr>
      <vt:lpstr>1区级收入</vt:lpstr>
      <vt:lpstr>2区级支出</vt:lpstr>
      <vt:lpstr>3支出功能明细</vt:lpstr>
      <vt:lpstr>4经济明细  </vt:lpstr>
      <vt:lpstr>政府性基金预算</vt:lpstr>
      <vt:lpstr>5区级收入</vt:lpstr>
      <vt:lpstr>6区级支出</vt:lpstr>
      <vt:lpstr>社会保险基金预算</vt:lpstr>
      <vt:lpstr>7区级收入</vt:lpstr>
      <vt:lpstr>8区级支出</vt:lpstr>
      <vt:lpstr>9结余</vt:lpstr>
      <vt:lpstr>国有资本经营预算</vt:lpstr>
      <vt:lpstr>10国有资本经营预算收入</vt:lpstr>
      <vt:lpstr>11国有资本经营预算支出</vt:lpstr>
      <vt:lpstr>12地方债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2018-12-22T23:20:00Z</dcterms:created>
  <dcterms:modified xsi:type="dcterms:W3CDTF">2024-03-20T03:17:07Z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  <property fmtid="{D5CDD505-2E9C-101B-9397-08002B2CF9AE}" pid="4" name="ICV">
    <vt:lpwstr>80FF09834509409AA804F7EADD315AA1</vt:lpwstr>
  </property>
</Properties>
</file>